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01_Dienstlich\02_Schulung\Excel\Einsteiger\Einstieg in Funktionen\"/>
    </mc:Choice>
  </mc:AlternateContent>
  <xr:revisionPtr revIDLastSave="0" documentId="13_ncr:1_{8894AA7B-B9DF-4E1C-9DAB-6BFDDD08190B}" xr6:coauthVersionLast="47" xr6:coauthVersionMax="47" xr10:uidLastSave="{00000000-0000-0000-0000-000000000000}"/>
  <bookViews>
    <workbookView xWindow="-103" yWindow="-103" windowWidth="22149" windowHeight="11829" activeTab="2" xr2:uid="{0FE10522-79D0-47E3-BB6E-EFD5A69CDB6F}"/>
  </bookViews>
  <sheets>
    <sheet name="Inhaltsverzeichnis" sheetId="2" r:id="rId1"/>
    <sheet name="001_WENN_einfach" sheetId="3" r:id="rId2"/>
    <sheet name="WENN verschachtelt" sheetId="11" r:id="rId3"/>
    <sheet name="002_WENN + UND" sheetId="4" r:id="rId4"/>
    <sheet name="003_WENN + ODER" sheetId="9" r:id="rId5"/>
    <sheet name="004_WENN + MIN" sheetId="10" r:id="rId6"/>
  </sheets>
  <definedNames>
    <definedName name="km_Grenze">'003_WENN + ODER'!$E$13</definedName>
    <definedName name="Leihdauer_Grenze">'003_WENN + ODER'!$E$12</definedName>
    <definedName name="Mehrwertsteuer">'003_WENN + ODER'!$E$10</definedName>
    <definedName name="Preisgrenze">'002_WENN + UND'!$B$4</definedName>
    <definedName name="Rabatt">'003_WENN + ODER'!$E$11</definedName>
    <definedName name="Wohnqualität">'002_WENN + UND'!$B$6</definedName>
    <definedName name="Zuschuss">'002_WENN + UND'!$B$5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1" l="1"/>
  <c r="E48" i="11" s="1"/>
  <c r="B48" i="11"/>
  <c r="D47" i="11"/>
  <c r="E47" i="11" s="1"/>
  <c r="B47" i="11"/>
  <c r="D46" i="11"/>
  <c r="E46" i="11" s="1"/>
  <c r="B46" i="11"/>
  <c r="D45" i="11"/>
  <c r="E45" i="11" s="1"/>
  <c r="B45" i="11"/>
  <c r="D44" i="11"/>
  <c r="E44" i="11" s="1"/>
  <c r="B44" i="11"/>
  <c r="D43" i="11"/>
  <c r="E43" i="11" s="1"/>
  <c r="B43" i="11"/>
  <c r="D42" i="11"/>
  <c r="E42" i="11" s="1"/>
  <c r="B42" i="11"/>
  <c r="D41" i="11"/>
  <c r="E41" i="11" s="1"/>
  <c r="B41" i="11"/>
  <c r="D40" i="11"/>
  <c r="E40" i="11" s="1"/>
  <c r="B40" i="11"/>
  <c r="D39" i="11"/>
  <c r="E39" i="11" s="1"/>
  <c r="B39" i="11"/>
  <c r="D38" i="11"/>
  <c r="E38" i="11" s="1"/>
  <c r="B38" i="11"/>
  <c r="D37" i="11"/>
  <c r="E37" i="11" s="1"/>
  <c r="B37" i="11"/>
  <c r="D36" i="11"/>
  <c r="E36" i="11" s="1"/>
  <c r="B36" i="11"/>
  <c r="D35" i="11"/>
  <c r="E35" i="11" s="1"/>
  <c r="B35" i="11"/>
  <c r="D34" i="11"/>
  <c r="E34" i="11" s="1"/>
  <c r="B34" i="11"/>
  <c r="D33" i="11"/>
  <c r="E33" i="11" s="1"/>
  <c r="B33" i="11"/>
  <c r="D32" i="11"/>
  <c r="E32" i="11" s="1"/>
  <c r="B32" i="11"/>
  <c r="D31" i="11"/>
  <c r="E31" i="11" s="1"/>
  <c r="B31" i="11"/>
  <c r="D30" i="11"/>
  <c r="E30" i="11" s="1"/>
  <c r="B30" i="11"/>
  <c r="D29" i="11"/>
  <c r="E29" i="11" s="1"/>
  <c r="B29" i="11"/>
  <c r="D28" i="11"/>
  <c r="E28" i="11" s="1"/>
  <c r="B28" i="11"/>
  <c r="D27" i="11"/>
  <c r="E27" i="11" s="1"/>
  <c r="B27" i="11"/>
  <c r="D26" i="11"/>
  <c r="E26" i="11" s="1"/>
  <c r="B26" i="11"/>
  <c r="D25" i="11"/>
  <c r="E25" i="11" s="1"/>
  <c r="B25" i="11"/>
  <c r="D24" i="11"/>
  <c r="E24" i="11" s="1"/>
  <c r="B24" i="11"/>
  <c r="D23" i="11"/>
  <c r="E23" i="11" s="1"/>
  <c r="B23" i="11"/>
  <c r="D22" i="11"/>
  <c r="E22" i="11" s="1"/>
  <c r="B22" i="11"/>
  <c r="D21" i="11"/>
  <c r="E21" i="11" s="1"/>
  <c r="B21" i="11"/>
  <c r="D20" i="11"/>
  <c r="E20" i="11" s="1"/>
  <c r="B20" i="11"/>
  <c r="D19" i="11"/>
  <c r="E19" i="11" s="1"/>
  <c r="B19" i="11"/>
  <c r="D18" i="11"/>
  <c r="E18" i="11" s="1"/>
  <c r="B18" i="11"/>
  <c r="D17" i="11"/>
  <c r="E17" i="11" s="1"/>
  <c r="B17" i="11"/>
  <c r="D16" i="11"/>
  <c r="E16" i="11" s="1"/>
  <c r="B16" i="11"/>
  <c r="D15" i="11"/>
  <c r="E15" i="11" s="1"/>
  <c r="B15" i="11"/>
  <c r="D14" i="11"/>
  <c r="E14" i="11" s="1"/>
  <c r="B14" i="11"/>
  <c r="D13" i="11"/>
  <c r="E13" i="11" s="1"/>
  <c r="B13" i="11"/>
  <c r="D12" i="11"/>
  <c r="E12" i="11" s="1"/>
  <c r="B12" i="11"/>
  <c r="D11" i="11"/>
  <c r="E11" i="11" s="1"/>
  <c r="B11" i="11"/>
  <c r="D10" i="11"/>
  <c r="E10" i="11" s="1"/>
  <c r="B10" i="11"/>
  <c r="D9" i="11"/>
  <c r="E9" i="11" s="1"/>
  <c r="B9" i="11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10" i="4"/>
  <c r="E9" i="3"/>
  <c r="E10" i="3"/>
  <c r="E17" i="3"/>
  <c r="E18" i="3"/>
  <c r="D7" i="3"/>
  <c r="D9" i="3"/>
  <c r="D15" i="3"/>
  <c r="D17" i="3"/>
  <c r="C4" i="3"/>
  <c r="E4" i="3" s="1"/>
  <c r="C5" i="3"/>
  <c r="E5" i="3" s="1"/>
  <c r="C6" i="3"/>
  <c r="D6" i="3" s="1"/>
  <c r="C7" i="3"/>
  <c r="E7" i="3" s="1"/>
  <c r="C8" i="3"/>
  <c r="D8" i="3" s="1"/>
  <c r="C9" i="3"/>
  <c r="C10" i="3"/>
  <c r="D10" i="3" s="1"/>
  <c r="C11" i="3"/>
  <c r="E11" i="3" s="1"/>
  <c r="C12" i="3"/>
  <c r="E12" i="3" s="1"/>
  <c r="C13" i="3"/>
  <c r="E13" i="3" s="1"/>
  <c r="C14" i="3"/>
  <c r="D14" i="3" s="1"/>
  <c r="C15" i="3"/>
  <c r="E15" i="3" s="1"/>
  <c r="C16" i="3"/>
  <c r="D16" i="3" s="1"/>
  <c r="C17" i="3"/>
  <c r="C18" i="3"/>
  <c r="D18" i="3" s="1"/>
  <c r="C19" i="3"/>
  <c r="E19" i="3" s="1"/>
  <c r="C20" i="3"/>
  <c r="E20" i="3" s="1"/>
  <c r="C21" i="3"/>
  <c r="E21" i="3" s="1"/>
  <c r="C3" i="3"/>
  <c r="E3" i="3" s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3" i="3"/>
  <c r="D21" i="3" l="1"/>
  <c r="D13" i="3"/>
  <c r="D5" i="3"/>
  <c r="E16" i="3"/>
  <c r="E8" i="3"/>
  <c r="D3" i="3"/>
  <c r="D20" i="3"/>
  <c r="D12" i="3"/>
  <c r="D4" i="3"/>
  <c r="D19" i="3"/>
  <c r="D11" i="3"/>
  <c r="E14" i="3"/>
  <c r="E6" i="3"/>
  <c r="F10" i="10"/>
  <c r="C10" i="10"/>
  <c r="G10" i="10" s="1"/>
  <c r="F9" i="10"/>
  <c r="C9" i="10"/>
  <c r="F8" i="10"/>
  <c r="C8" i="10"/>
  <c r="F7" i="10"/>
  <c r="C7" i="10"/>
  <c r="F6" i="10"/>
  <c r="C6" i="10"/>
  <c r="G6" i="10" s="1"/>
  <c r="E4" i="9"/>
  <c r="E5" i="9"/>
  <c r="B10" i="9" s="1"/>
  <c r="E6" i="9"/>
  <c r="E7" i="9"/>
  <c r="G7" i="10" l="1"/>
  <c r="H7" i="10" s="1"/>
  <c r="G8" i="10"/>
  <c r="G9" i="10"/>
  <c r="H9" i="10" s="1"/>
  <c r="F11" i="10"/>
  <c r="G11" i="10"/>
  <c r="C11" i="10"/>
  <c r="B11" i="9"/>
  <c r="B12" i="9"/>
  <c r="H8" i="10" l="1"/>
  <c r="H10" i="10"/>
  <c r="B13" i="9"/>
  <c r="B14" i="9" s="1"/>
  <c r="B16" i="9" s="1"/>
  <c r="H6" i="10"/>
</calcChain>
</file>

<file path=xl/sharedStrings.xml><?xml version="1.0" encoding="utf-8"?>
<sst xmlns="http://schemas.openxmlformats.org/spreadsheetml/2006/main" count="123" uniqueCount="100">
  <si>
    <t>Ausgaben</t>
  </si>
  <si>
    <t>Gesamt</t>
  </si>
  <si>
    <t>002 Einstieg in die WENN -Funktion</t>
  </si>
  <si>
    <t>Datum</t>
  </si>
  <si>
    <t>Jahr</t>
  </si>
  <si>
    <t>Monat</t>
  </si>
  <si>
    <t>Halbjahr</t>
  </si>
  <si>
    <t>Quartal</t>
  </si>
  <si>
    <t>Kunde</t>
  </si>
  <si>
    <t>Baustelle</t>
  </si>
  <si>
    <t>Betrag</t>
  </si>
  <si>
    <t>SIEMENS</t>
  </si>
  <si>
    <t xml:space="preserve">EUWO </t>
  </si>
  <si>
    <t>TU</t>
  </si>
  <si>
    <t>SANA</t>
  </si>
  <si>
    <t>WENN - Einfach</t>
  </si>
  <si>
    <t>Verschachteln der Funktionen WENN + UND</t>
  </si>
  <si>
    <t>WENN + UND</t>
  </si>
  <si>
    <t>Preisgrenze</t>
  </si>
  <si>
    <t>Zuschuss</t>
  </si>
  <si>
    <t>gefördert ab
Wohnqualität</t>
  </si>
  <si>
    <t>Objekt</t>
  </si>
  <si>
    <t>Wohnfläche</t>
  </si>
  <si>
    <t>Qualität</t>
  </si>
  <si>
    <t>Ausgaben/m²</t>
  </si>
  <si>
    <t>Abbeweg 7</t>
  </si>
  <si>
    <t>Akazienhof 9</t>
  </si>
  <si>
    <t>Alarichstraße 90</t>
  </si>
  <si>
    <t>Alt-Moabit 1</t>
  </si>
  <si>
    <t>Tulpenweg 6</t>
  </si>
  <si>
    <t>Clayallee 243</t>
  </si>
  <si>
    <t>Dijonstraße 45</t>
  </si>
  <si>
    <t>Efeuweg 2</t>
  </si>
  <si>
    <t>Elbestraße 50</t>
  </si>
  <si>
    <t>Fulda Straße 46</t>
  </si>
  <si>
    <t>Leopoldplatz 10</t>
  </si>
  <si>
    <t>Leopoldplatz 9</t>
  </si>
  <si>
    <t>Luxemburgerstraße 7</t>
  </si>
  <si>
    <t>Masurenstraße 91</t>
  </si>
  <si>
    <t>Mittelweg 14</t>
  </si>
  <si>
    <t>Oderstraße 69</t>
  </si>
  <si>
    <t>Südstern 3</t>
  </si>
  <si>
    <t>Wallstraße 1</t>
  </si>
  <si>
    <t>UND-Funktion</t>
  </si>
  <si>
    <t>WENN(UND(…</t>
  </si>
  <si>
    <t>SUV</t>
  </si>
  <si>
    <t>Mercedes 300</t>
  </si>
  <si>
    <t>Toyota</t>
  </si>
  <si>
    <t>Opel Astra</t>
  </si>
  <si>
    <t>Golf</t>
  </si>
  <si>
    <t>Stunden pauschale</t>
  </si>
  <si>
    <t>Tages pauschale</t>
  </si>
  <si>
    <t>Kilometer pauschale</t>
  </si>
  <si>
    <t xml:space="preserve">Bezeichnung     </t>
  </si>
  <si>
    <t>Typ</t>
  </si>
  <si>
    <t>Tarifübersicht</t>
  </si>
  <si>
    <t>Gesamtbetrag</t>
  </si>
  <si>
    <t>Mehrwertsteuer</t>
  </si>
  <si>
    <t>Zwischensumme</t>
  </si>
  <si>
    <t>km + Mietpreis</t>
  </si>
  <si>
    <t>Mietpreis</t>
  </si>
  <si>
    <t>Kilometerpreis</t>
  </si>
  <si>
    <t>Zu zahlen sind:</t>
  </si>
  <si>
    <t>variable Daten</t>
  </si>
  <si>
    <t>Pauschale</t>
  </si>
  <si>
    <t>Stunden</t>
  </si>
  <si>
    <t>Leihdauer</t>
  </si>
  <si>
    <t>Tage</t>
  </si>
  <si>
    <t>km</t>
  </si>
  <si>
    <t>Gefahrene Kilometer</t>
  </si>
  <si>
    <t xml:space="preserve">Rabatt </t>
  </si>
  <si>
    <t>Bezeichnung</t>
  </si>
  <si>
    <t>Leihfahrzeug Typ Nr.</t>
  </si>
  <si>
    <t>Abrechnung für einen Mietwagen</t>
  </si>
  <si>
    <t>WENN + ODER</t>
  </si>
  <si>
    <t>Leihdauer-Grenze</t>
  </si>
  <si>
    <t>km-Grenze</t>
  </si>
  <si>
    <t>Reisekosten für das 1. Halbjahr</t>
  </si>
  <si>
    <t>Name</t>
  </si>
  <si>
    <t>Fahrtkosten</t>
  </si>
  <si>
    <t>Übern.</t>
  </si>
  <si>
    <t>je Übern.</t>
  </si>
  <si>
    <t>Üb.Kosten</t>
  </si>
  <si>
    <t>Kostenprüfung</t>
  </si>
  <si>
    <t>Schmitz</t>
  </si>
  <si>
    <t>Pfeiffer</t>
  </si>
  <si>
    <t>Krause</t>
  </si>
  <si>
    <t>Abel</t>
  </si>
  <si>
    <t>Werner</t>
  </si>
  <si>
    <t>Summe</t>
  </si>
  <si>
    <t>€/km:</t>
  </si>
  <si>
    <t>WENN + MIN</t>
  </si>
  <si>
    <t>Auswertung mit verschachteltem WENN</t>
  </si>
  <si>
    <r>
      <t xml:space="preserve">Bei Einträgen </t>
    </r>
    <r>
      <rPr>
        <b/>
        <sz val="12"/>
        <color rgb="FFFF0000"/>
        <rFont val="Calibri"/>
        <family val="2"/>
        <scheme val="minor"/>
      </rPr>
      <t>über dem oberen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bzw.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unter dem unteren Grenzwert </t>
    </r>
    <r>
      <rPr>
        <sz val="12"/>
        <color theme="1"/>
        <rFont val="Calibri"/>
        <family val="2"/>
        <scheme val="minor"/>
      </rPr>
      <t xml:space="preserve">sollen </t>
    </r>
    <r>
      <rPr>
        <b/>
        <sz val="12"/>
        <color rgb="FFFF0000"/>
        <rFont val="Calibri"/>
        <family val="2"/>
        <scheme val="minor"/>
      </rPr>
      <t>unterschiedliche</t>
    </r>
    <r>
      <rPr>
        <sz val="12"/>
        <color theme="1"/>
        <rFont val="Calibri"/>
        <family val="2"/>
        <scheme val="minor"/>
      </rPr>
      <t xml:space="preserve"> Meldungen erfolgen!</t>
    </r>
  </si>
  <si>
    <t>Oberer Grenzwert</t>
  </si>
  <si>
    <t>Unterer Grenzwert</t>
  </si>
  <si>
    <t>Uhrzeit</t>
  </si>
  <si>
    <t>Messung</t>
  </si>
  <si>
    <t>Meldung</t>
  </si>
  <si>
    <t>WENN verschachtelt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</si>
</sst>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_-* #,##0.00\ _D_M_-;\-* #,##0.00\ _D_M_-;_-* &quot;-&quot;??\ _D_M_-;_-@_-"/>
    <numFmt numFmtId="167" formatCode="#,##0\ &quot;€&quot;"/>
    <numFmt numFmtId="168" formatCode="0.0&quot; m² &quot;"/>
    <numFmt numFmtId="169" formatCode="_-* #,##0.00\ [$€-407]_-;\-* #,##0.00\ [$€-407]_-;_-* &quot;-&quot;??\ [$€-407]_-;_-@_-"/>
    <numFmt numFmtId="170" formatCode="_-* #,##0.00\ [$€]_-;\-* #,##0.00\ [$€]_-;_-* &quot;-&quot;??\ [$€]_-;_-@_-"/>
    <numFmt numFmtId="171" formatCode="_-* #,##0\ _D_M_-;\-* #,##0\ _D_M_-;_-* &quot;-&quot;??\ _D_M_-;_-@_-"/>
    <numFmt numFmtId="172" formatCode="0&quot; Tage &quot;"/>
    <numFmt numFmtId="173" formatCode="ddd/mm/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6">
    <xf numFmtId="0" fontId="0" fillId="0" borderId="0"/>
    <xf numFmtId="0" fontId="2" fillId="4" borderId="0">
      <alignment vertical="center"/>
    </xf>
    <xf numFmtId="0" fontId="3" fillId="4" borderId="0">
      <alignment vertical="center"/>
    </xf>
    <xf numFmtId="0" fontId="4" fillId="4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8" fillId="3" borderId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8" fillId="4" borderId="0">
      <alignment vertical="center"/>
    </xf>
    <xf numFmtId="0" fontId="5" fillId="0" borderId="1" applyNumberFormat="0" applyFont="0" applyFill="0" applyAlignment="0" applyProtection="0">
      <alignment vertical="center"/>
    </xf>
    <xf numFmtId="164" fontId="5" fillId="0" borderId="0" applyFont="0" applyFill="0" applyBorder="0" applyAlignment="0" applyProtection="0"/>
    <xf numFmtId="0" fontId="2" fillId="4" borderId="0">
      <alignment vertical="center"/>
    </xf>
    <xf numFmtId="0" fontId="8" fillId="3" borderId="0">
      <alignment vertical="center"/>
    </xf>
    <xf numFmtId="170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0" fontId="2" fillId="4" borderId="0" xfId="1">
      <alignment vertical="center"/>
    </xf>
    <xf numFmtId="0" fontId="6" fillId="0" borderId="0" xfId="7" applyFont="1"/>
    <xf numFmtId="0" fontId="9" fillId="0" borderId="0" xfId="7" applyFont="1"/>
    <xf numFmtId="0" fontId="8" fillId="3" borderId="1" xfId="10" applyFont="1" applyFill="1">
      <alignment vertical="center"/>
    </xf>
    <xf numFmtId="0" fontId="6" fillId="0" borderId="1" xfId="10" applyFont="1" applyAlignment="1"/>
    <xf numFmtId="0" fontId="8" fillId="3" borderId="1" xfId="10" applyFont="1" applyFill="1" applyAlignment="1">
      <alignment horizontal="center" vertical="center"/>
    </xf>
    <xf numFmtId="0" fontId="8" fillId="4" borderId="1" xfId="10" applyFont="1" applyFill="1" applyAlignment="1">
      <alignment horizontal="center" vertical="center"/>
    </xf>
    <xf numFmtId="0" fontId="6" fillId="2" borderId="1" xfId="10" applyFont="1" applyFill="1" applyAlignment="1"/>
    <xf numFmtId="0" fontId="9" fillId="0" borderId="1" xfId="10" applyFont="1" applyAlignment="1"/>
    <xf numFmtId="0" fontId="0" fillId="5" borderId="0" xfId="0" applyFill="1" applyAlignment="1">
      <alignment vertical="center"/>
    </xf>
    <xf numFmtId="0" fontId="10" fillId="0" borderId="0" xfId="7" applyFont="1"/>
    <xf numFmtId="0" fontId="8" fillId="4" borderId="1" xfId="10" applyFont="1" applyFill="1">
      <alignment vertical="center"/>
    </xf>
    <xf numFmtId="0" fontId="4" fillId="4" borderId="1" xfId="10" applyFont="1" applyFill="1">
      <alignment vertical="center"/>
    </xf>
    <xf numFmtId="14" fontId="6" fillId="0" borderId="1" xfId="10" applyNumberFormat="1" applyFont="1" applyAlignment="1">
      <alignment horizontal="center" vertical="center"/>
    </xf>
    <xf numFmtId="165" fontId="10" fillId="2" borderId="1" xfId="10" applyNumberFormat="1" applyFont="1" applyFill="1" applyAlignment="1" applyProtection="1">
      <alignment horizontal="center" vertical="center"/>
      <protection locked="0"/>
    </xf>
    <xf numFmtId="4" fontId="6" fillId="0" borderId="1" xfId="10" applyNumberFormat="1" applyFont="1" applyAlignment="1">
      <alignment vertical="center"/>
    </xf>
    <xf numFmtId="0" fontId="6" fillId="0" borderId="1" xfId="10" applyNumberFormat="1" applyFont="1" applyAlignment="1">
      <alignment horizontal="center" vertical="center"/>
    </xf>
    <xf numFmtId="167" fontId="6" fillId="0" borderId="1" xfId="10" applyNumberFormat="1" applyFont="1" applyAlignment="1">
      <alignment horizontal="right" vertical="center"/>
    </xf>
    <xf numFmtId="14" fontId="6" fillId="0" borderId="1" xfId="10" applyNumberFormat="1" applyFont="1" applyAlignment="1" applyProtection="1">
      <alignment horizontal="center" vertical="center"/>
      <protection locked="0"/>
    </xf>
    <xf numFmtId="0" fontId="6" fillId="0" borderId="1" xfId="10" applyNumberFormat="1" applyFont="1" applyAlignment="1" applyProtection="1">
      <alignment horizontal="center" vertical="center"/>
      <protection locked="0"/>
    </xf>
    <xf numFmtId="0" fontId="6" fillId="0" borderId="1" xfId="10" applyFont="1" applyAlignment="1">
      <alignment horizontal="left" vertical="center"/>
    </xf>
    <xf numFmtId="4" fontId="6" fillId="0" borderId="1" xfId="10" applyNumberFormat="1" applyFont="1" applyAlignment="1" applyProtection="1">
      <alignment vertical="center"/>
      <protection locked="0"/>
    </xf>
    <xf numFmtId="0" fontId="5" fillId="6" borderId="1" xfId="10" applyFill="1" applyAlignment="1">
      <alignment horizontal="left" vertical="center" wrapText="1"/>
    </xf>
    <xf numFmtId="0" fontId="5" fillId="6" borderId="1" xfId="10" applyFill="1" applyAlignment="1">
      <alignment vertical="center"/>
    </xf>
    <xf numFmtId="9" fontId="13" fillId="6" borderId="1" xfId="10" applyNumberFormat="1" applyFont="1" applyFill="1" applyAlignment="1">
      <alignment vertical="center"/>
    </xf>
    <xf numFmtId="168" fontId="6" fillId="0" borderId="1" xfId="10" applyNumberFormat="1" applyFont="1" applyAlignment="1"/>
    <xf numFmtId="169" fontId="6" fillId="0" borderId="1" xfId="10" applyNumberFormat="1" applyFont="1" applyAlignment="1"/>
    <xf numFmtId="0" fontId="6" fillId="0" borderId="0" xfId="7" applyFont="1" applyAlignment="1">
      <alignment vertical="center"/>
    </xf>
    <xf numFmtId="0" fontId="6" fillId="0" borderId="5" xfId="7" quotePrefix="1" applyFont="1" applyFill="1" applyBorder="1" applyAlignment="1">
      <alignment horizontal="center" vertical="center" wrapText="1"/>
    </xf>
    <xf numFmtId="0" fontId="6" fillId="0" borderId="0" xfId="7" quotePrefix="1" applyFont="1" applyFill="1" applyBorder="1" applyAlignment="1">
      <alignment horizontal="center" vertical="center" wrapText="1"/>
    </xf>
    <xf numFmtId="0" fontId="6" fillId="0" borderId="6" xfId="7" applyFont="1" applyFill="1" applyBorder="1" applyAlignment="1">
      <alignment horizontal="center" vertical="center" wrapText="1"/>
    </xf>
    <xf numFmtId="0" fontId="6" fillId="0" borderId="7" xfId="7" applyFont="1" applyFill="1" applyBorder="1" applyAlignment="1">
      <alignment vertical="center"/>
    </xf>
    <xf numFmtId="0" fontId="6" fillId="0" borderId="8" xfId="7" applyFont="1" applyFill="1" applyBorder="1" applyAlignment="1">
      <alignment vertical="center"/>
    </xf>
    <xf numFmtId="0" fontId="9" fillId="0" borderId="9" xfId="7" quotePrefix="1" applyFont="1" applyFill="1" applyBorder="1" applyAlignment="1">
      <alignment horizontal="left" vertical="center"/>
    </xf>
    <xf numFmtId="0" fontId="9" fillId="0" borderId="0" xfId="7" applyFont="1" applyAlignment="1">
      <alignment vertical="center"/>
    </xf>
    <xf numFmtId="170" fontId="9" fillId="0" borderId="0" xfId="14" applyFont="1" applyAlignment="1">
      <alignment vertical="center"/>
    </xf>
    <xf numFmtId="0" fontId="11" fillId="0" borderId="0" xfId="7" applyFont="1" applyAlignment="1">
      <alignment vertical="center"/>
    </xf>
    <xf numFmtId="170" fontId="6" fillId="0" borderId="10" xfId="14" applyFont="1" applyBorder="1" applyAlignment="1">
      <alignment vertical="center"/>
    </xf>
    <xf numFmtId="0" fontId="6" fillId="0" borderId="0" xfId="7" quotePrefix="1" applyFont="1" applyAlignment="1">
      <alignment horizontal="left" vertical="center"/>
    </xf>
    <xf numFmtId="170" fontId="6" fillId="0" borderId="0" xfId="14" applyFont="1" applyAlignment="1">
      <alignment vertical="center"/>
    </xf>
    <xf numFmtId="170" fontId="14" fillId="7" borderId="0" xfId="14" applyFont="1" applyFill="1" applyAlignment="1">
      <alignment vertical="center"/>
    </xf>
    <xf numFmtId="170" fontId="6" fillId="0" borderId="0" xfId="14" applyFont="1" applyBorder="1" applyAlignment="1">
      <alignment vertical="center"/>
    </xf>
    <xf numFmtId="0" fontId="6" fillId="0" borderId="3" xfId="7" applyFont="1" applyBorder="1" applyAlignment="1">
      <alignment vertical="center"/>
    </xf>
    <xf numFmtId="0" fontId="9" fillId="0" borderId="12" xfId="7" applyFont="1" applyBorder="1" applyAlignment="1">
      <alignment vertical="center"/>
    </xf>
    <xf numFmtId="0" fontId="9" fillId="0" borderId="13" xfId="7" applyFont="1" applyBorder="1" applyAlignment="1">
      <alignment vertical="center"/>
    </xf>
    <xf numFmtId="0" fontId="9" fillId="0" borderId="15" xfId="7" applyFont="1" applyBorder="1" applyAlignment="1">
      <alignment vertical="center"/>
    </xf>
    <xf numFmtId="0" fontId="9" fillId="0" borderId="16" xfId="7" applyFont="1" applyBorder="1" applyAlignment="1">
      <alignment vertical="center"/>
    </xf>
    <xf numFmtId="0" fontId="6" fillId="0" borderId="15" xfId="7" applyFont="1" applyBorder="1" applyAlignment="1">
      <alignment vertical="center"/>
    </xf>
    <xf numFmtId="0" fontId="6" fillId="0" borderId="14" xfId="7" applyFont="1" applyBorder="1" applyAlignment="1">
      <alignment vertical="center"/>
    </xf>
    <xf numFmtId="0" fontId="6" fillId="0" borderId="16" xfId="7" applyFont="1" applyBorder="1" applyAlignment="1">
      <alignment vertical="center"/>
    </xf>
    <xf numFmtId="0" fontId="12" fillId="0" borderId="17" xfId="7" applyFont="1" applyBorder="1" applyAlignment="1">
      <alignment horizontal="centerContinuous" vertical="center"/>
    </xf>
    <xf numFmtId="0" fontId="17" fillId="0" borderId="14" xfId="7" applyFont="1" applyBorder="1" applyAlignment="1">
      <alignment horizontal="center" vertical="center"/>
    </xf>
    <xf numFmtId="170" fontId="17" fillId="0" borderId="14" xfId="14" applyFont="1" applyBorder="1" applyAlignment="1">
      <alignment vertical="center"/>
    </xf>
    <xf numFmtId="170" fontId="17" fillId="0" borderId="11" xfId="14" applyFont="1" applyFill="1" applyBorder="1" applyAlignment="1">
      <alignment vertical="center"/>
    </xf>
    <xf numFmtId="9" fontId="17" fillId="0" borderId="0" xfId="8" applyFont="1" applyAlignment="1">
      <alignment horizontal="right" vertical="center"/>
    </xf>
    <xf numFmtId="171" fontId="15" fillId="2" borderId="0" xfId="15" applyNumberFormat="1" applyFont="1" applyFill="1" applyAlignment="1">
      <alignment vertical="center"/>
    </xf>
    <xf numFmtId="171" fontId="15" fillId="2" borderId="3" xfId="15" applyNumberFormat="1" applyFont="1" applyFill="1" applyBorder="1" applyAlignment="1">
      <alignment vertical="center"/>
    </xf>
    <xf numFmtId="0" fontId="6" fillId="0" borderId="18" xfId="7" applyFont="1" applyBorder="1" applyAlignment="1">
      <alignment vertical="center"/>
    </xf>
    <xf numFmtId="9" fontId="9" fillId="8" borderId="19" xfId="7" applyNumberFormat="1" applyFont="1" applyFill="1" applyBorder="1" applyAlignment="1">
      <alignment horizontal="center" vertical="center"/>
    </xf>
    <xf numFmtId="9" fontId="9" fillId="8" borderId="21" xfId="7" applyNumberFormat="1" applyFont="1" applyFill="1" applyBorder="1" applyAlignment="1">
      <alignment horizontal="center" vertical="center"/>
    </xf>
    <xf numFmtId="0" fontId="6" fillId="0" borderId="20" xfId="7" applyFont="1" applyBorder="1" applyAlignment="1">
      <alignment vertical="center"/>
    </xf>
    <xf numFmtId="0" fontId="6" fillId="0" borderId="22" xfId="7" applyFont="1" applyBorder="1" applyAlignment="1">
      <alignment vertical="center"/>
    </xf>
    <xf numFmtId="172" fontId="9" fillId="8" borderId="21" xfId="7" applyNumberFormat="1" applyFont="1" applyFill="1" applyBorder="1" applyAlignment="1">
      <alignment horizontal="center" vertical="center"/>
    </xf>
    <xf numFmtId="3" fontId="9" fillId="8" borderId="23" xfId="7" applyNumberFormat="1" applyFont="1" applyFill="1" applyBorder="1" applyAlignment="1">
      <alignment horizontal="center" vertical="center"/>
    </xf>
    <xf numFmtId="0" fontId="16" fillId="0" borderId="20" xfId="7" applyFont="1" applyBorder="1" applyAlignment="1">
      <alignment horizontal="left" vertical="center"/>
    </xf>
    <xf numFmtId="0" fontId="12" fillId="0" borderId="0" xfId="7" applyFont="1" applyAlignment="1">
      <alignment horizontal="centerContinuous"/>
    </xf>
    <xf numFmtId="0" fontId="6" fillId="0" borderId="24" xfId="7" applyFont="1" applyBorder="1" applyAlignment="1">
      <alignment vertical="center"/>
    </xf>
    <xf numFmtId="169" fontId="9" fillId="8" borderId="25" xfId="11" applyNumberFormat="1" applyFont="1" applyFill="1" applyBorder="1" applyAlignment="1">
      <alignment horizontal="center" vertical="center"/>
    </xf>
    <xf numFmtId="170" fontId="6" fillId="0" borderId="1" xfId="10" applyNumberFormat="1" applyFont="1" applyAlignment="1"/>
    <xf numFmtId="0" fontId="6" fillId="2" borderId="1" xfId="10" applyFont="1" applyFill="1" applyAlignment="1">
      <alignment horizontal="center"/>
    </xf>
    <xf numFmtId="170" fontId="6" fillId="9" borderId="1" xfId="10" applyNumberFormat="1" applyFont="1" applyFill="1" applyAlignment="1">
      <alignment horizontal="center"/>
    </xf>
    <xf numFmtId="170" fontId="9" fillId="0" borderId="1" xfId="10" applyNumberFormat="1" applyFont="1" applyAlignment="1"/>
    <xf numFmtId="0" fontId="9" fillId="0" borderId="1" xfId="10" applyFont="1" applyAlignment="1">
      <alignment horizontal="center"/>
    </xf>
    <xf numFmtId="0" fontId="4" fillId="4" borderId="1" xfId="10" applyFont="1" applyFill="1" applyAlignment="1">
      <alignment horizontal="center" vertical="center"/>
    </xf>
    <xf numFmtId="0" fontId="6" fillId="0" borderId="1" xfId="10" applyFont="1" applyAlignment="1">
      <alignment horizontal="center" vertical="center"/>
    </xf>
    <xf numFmtId="0" fontId="6" fillId="10" borderId="6" xfId="7" applyFont="1" applyFill="1" applyBorder="1" applyAlignment="1">
      <alignment horizontal="center" vertical="center"/>
    </xf>
    <xf numFmtId="0" fontId="6" fillId="10" borderId="0" xfId="7" applyFont="1" applyFill="1" applyBorder="1" applyAlignment="1">
      <alignment vertical="center"/>
    </xf>
    <xf numFmtId="170" fontId="6" fillId="10" borderId="0" xfId="14" applyFont="1" applyFill="1" applyBorder="1" applyAlignment="1">
      <alignment vertical="center"/>
    </xf>
    <xf numFmtId="170" fontId="6" fillId="10" borderId="5" xfId="14" applyFont="1" applyFill="1" applyBorder="1" applyAlignment="1">
      <alignment vertical="center"/>
    </xf>
    <xf numFmtId="0" fontId="6" fillId="10" borderId="4" xfId="7" applyFont="1" applyFill="1" applyBorder="1" applyAlignment="1">
      <alignment horizontal="center" vertical="center"/>
    </xf>
    <xf numFmtId="0" fontId="6" fillId="10" borderId="3" xfId="7" applyFont="1" applyFill="1" applyBorder="1" applyAlignment="1">
      <alignment vertical="center"/>
    </xf>
    <xf numFmtId="170" fontId="6" fillId="10" borderId="3" xfId="14" applyFont="1" applyFill="1" applyBorder="1" applyAlignment="1">
      <alignment vertical="center"/>
    </xf>
    <xf numFmtId="170" fontId="6" fillId="10" borderId="2" xfId="14" applyFont="1" applyFill="1" applyBorder="1" applyAlignment="1">
      <alignment vertical="center"/>
    </xf>
    <xf numFmtId="0" fontId="10" fillId="2" borderId="1" xfId="10" applyNumberFormat="1" applyFont="1" applyFill="1" applyAlignment="1" applyProtection="1">
      <alignment horizontal="center" vertical="center"/>
      <protection locked="0"/>
    </xf>
    <xf numFmtId="169" fontId="6" fillId="2" borderId="1" xfId="10" applyNumberFormat="1" applyFont="1" applyFill="1" applyAlignment="1"/>
    <xf numFmtId="169" fontId="13" fillId="6" borderId="1" xfId="10" applyNumberFormat="1" applyFont="1" applyFill="1" applyAlignment="1">
      <alignment vertical="center"/>
    </xf>
    <xf numFmtId="0" fontId="18" fillId="6" borderId="1" xfId="10" applyFont="1" applyFill="1" applyAlignment="1">
      <alignment horizontal="center" vertical="center"/>
    </xf>
    <xf numFmtId="0" fontId="2" fillId="4" borderId="0" xfId="1" applyAlignment="1">
      <alignment horizontal="center" vertical="center"/>
    </xf>
    <xf numFmtId="0" fontId="4" fillId="4" borderId="0" xfId="3" applyAlignment="1">
      <alignment horizontal="center" vertical="center"/>
    </xf>
    <xf numFmtId="0" fontId="15" fillId="2" borderId="0" xfId="7" applyFont="1" applyFill="1" applyAlignment="1">
      <alignment horizontal="center" vertical="center"/>
    </xf>
    <xf numFmtId="0" fontId="8" fillId="4" borderId="0" xfId="9" applyAlignment="1">
      <alignment horizontal="center" vertical="center"/>
    </xf>
    <xf numFmtId="0" fontId="0" fillId="5" borderId="0" xfId="0" applyFill="1"/>
    <xf numFmtId="0" fontId="1" fillId="5" borderId="0" xfId="0" applyFont="1" applyFill="1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0" fontId="8" fillId="3" borderId="0" xfId="13">
      <alignment vertical="center"/>
    </xf>
    <xf numFmtId="0" fontId="8" fillId="3" borderId="0" xfId="13" applyAlignment="1">
      <alignment horizontal="right" vertical="center"/>
    </xf>
    <xf numFmtId="0" fontId="0" fillId="11" borderId="26" xfId="0" applyFill="1" applyBorder="1" applyAlignment="1">
      <alignment horizontal="right" vertical="center" indent="3"/>
    </xf>
    <xf numFmtId="0" fontId="0" fillId="11" borderId="27" xfId="0" applyFill="1" applyBorder="1" applyAlignment="1">
      <alignment horizontal="right" vertical="center" indent="3"/>
    </xf>
    <xf numFmtId="0" fontId="21" fillId="0" borderId="0" xfId="0" applyFont="1" applyAlignment="1">
      <alignment vertical="center"/>
    </xf>
    <xf numFmtId="0" fontId="8" fillId="4" borderId="0" xfId="9">
      <alignment vertical="center"/>
    </xf>
    <xf numFmtId="14" fontId="0" fillId="12" borderId="28" xfId="0" applyNumberFormat="1" applyFill="1" applyBorder="1" applyAlignment="1">
      <alignment horizontal="center" vertical="center"/>
    </xf>
    <xf numFmtId="20" fontId="0" fillId="12" borderId="28" xfId="0" applyNumberFormat="1" applyFill="1" applyBorder="1" applyAlignment="1">
      <alignment horizontal="center" vertical="center"/>
    </xf>
    <xf numFmtId="0" fontId="0" fillId="12" borderId="28" xfId="0" applyFill="1" applyBorder="1" applyAlignment="1">
      <alignment horizontal="right" vertical="center" indent="3"/>
    </xf>
    <xf numFmtId="0" fontId="0" fillId="12" borderId="29" xfId="0" applyFill="1" applyBorder="1" applyAlignment="1">
      <alignment horizontal="left" vertical="center" indent="1"/>
    </xf>
    <xf numFmtId="173" fontId="0" fillId="0" borderId="0" xfId="0" applyNumberFormat="1"/>
    <xf numFmtId="14" fontId="0" fillId="0" borderId="30" xfId="0" applyNumberFormat="1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right" vertical="center" indent="3"/>
    </xf>
    <xf numFmtId="0" fontId="0" fillId="0" borderId="31" xfId="0" applyBorder="1" applyAlignment="1">
      <alignment horizontal="left" vertical="center" indent="1"/>
    </xf>
    <xf numFmtId="14" fontId="0" fillId="12" borderId="30" xfId="0" applyNumberFormat="1" applyFill="1" applyBorder="1" applyAlignment="1">
      <alignment horizontal="center" vertical="center"/>
    </xf>
    <xf numFmtId="20" fontId="0" fillId="12" borderId="30" xfId="0" applyNumberFormat="1" applyFill="1" applyBorder="1" applyAlignment="1">
      <alignment horizontal="center" vertical="center"/>
    </xf>
    <xf numFmtId="0" fontId="0" fillId="12" borderId="30" xfId="0" applyFill="1" applyBorder="1" applyAlignment="1">
      <alignment horizontal="right" vertical="center" indent="3"/>
    </xf>
    <xf numFmtId="0" fontId="0" fillId="12" borderId="31" xfId="0" applyFill="1" applyBorder="1" applyAlignment="1">
      <alignment horizontal="left" vertical="center" indent="1"/>
    </xf>
    <xf numFmtId="14" fontId="0" fillId="0" borderId="32" xfId="0" applyNumberFormat="1" applyBorder="1" applyAlignment="1">
      <alignment horizontal="center" vertical="center"/>
    </xf>
    <xf numFmtId="20" fontId="0" fillId="0" borderId="32" xfId="0" applyNumberFormat="1" applyBorder="1" applyAlignment="1">
      <alignment horizontal="center" vertical="center"/>
    </xf>
    <xf numFmtId="0" fontId="0" fillId="0" borderId="32" xfId="0" applyBorder="1" applyAlignment="1">
      <alignment horizontal="right" vertical="center" indent="3"/>
    </xf>
    <xf numFmtId="0" fontId="0" fillId="0" borderId="33" xfId="0" applyBorder="1" applyAlignment="1">
      <alignment horizontal="left" vertical="center" indent="1"/>
    </xf>
  </cellXfs>
  <cellStyles count="16">
    <cellStyle name="Euro" xfId="14" xr:uid="{1148E59F-0464-460A-A6BD-DF448FF59AA1}"/>
    <cellStyle name="Komma 2" xfId="15" xr:uid="{C185E097-9A42-451A-BBF2-A1CFA6A6FAF7}"/>
    <cellStyle name="L1" xfId="4" xr:uid="{3713DB63-9673-4515-B184-AF8388543611}"/>
    <cellStyle name="L2" xfId="5" xr:uid="{AD98EAC4-5027-4306-A77B-3091A7317452}"/>
    <cellStyle name="L3" xfId="6" xr:uid="{6D50539F-4478-4A4D-B0E6-15B3071D0A98}"/>
    <cellStyle name="L3 2" xfId="13" xr:uid="{3B14BF0D-B20E-4076-8E5B-8F0F2B02A545}"/>
    <cellStyle name="Prozent 2" xfId="8" xr:uid="{987E2A7E-0467-4A0E-904A-77AF486B283F}"/>
    <cellStyle name="Rahmen" xfId="10" xr:uid="{B265A473-9480-4F9E-9BEB-AD73EF08846C}"/>
    <cellStyle name="Standard" xfId="0" builtinId="0"/>
    <cellStyle name="Standard 2" xfId="7" xr:uid="{C8EDF51C-584F-483E-9814-E5F7D7959A0B}"/>
    <cellStyle name="Ü1" xfId="1" xr:uid="{9458EAA9-8B39-4E6E-99A9-974E65BA4912}"/>
    <cellStyle name="Ü1 2" xfId="12" xr:uid="{97055D89-0369-4973-9419-ED6360CA9AB9}"/>
    <cellStyle name="Ü2" xfId="2" xr:uid="{0278B665-668E-4B73-A28D-98540927BF17}"/>
    <cellStyle name="Ü3" xfId="3" xr:uid="{9B20FF78-3FAA-49B6-B77F-5B79358ECA9A}"/>
    <cellStyle name="Ü4" xfId="9" xr:uid="{57B4AD05-22F4-4564-B9A3-12889093B720}"/>
    <cellStyle name="Währung" xfId="1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WENN verschachtelt'!A1"/><Relationship Id="rId3" Type="http://schemas.openxmlformats.org/officeDocument/2006/relationships/image" Target="../media/image2.svg"/><Relationship Id="rId7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hyperlink" Target="#'001_WENN_einfach'!A1"/><Relationship Id="rId6" Type="http://schemas.openxmlformats.org/officeDocument/2006/relationships/hyperlink" Target="#'004_WENN + MIN'!A1"/><Relationship Id="rId5" Type="http://schemas.openxmlformats.org/officeDocument/2006/relationships/hyperlink" Target="#'003_WENN + ODER'!A1"/><Relationship Id="rId4" Type="http://schemas.openxmlformats.org/officeDocument/2006/relationships/hyperlink" Target="#'002_WENN + UND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Inhaltsverzeichnis!A1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png"/><Relationship Id="rId1" Type="http://schemas.openxmlformats.org/officeDocument/2006/relationships/hyperlink" Target="#Inhaltsverzeichni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3</xdr:row>
      <xdr:rowOff>15240</xdr:rowOff>
    </xdr:from>
    <xdr:to>
      <xdr:col>1</xdr:col>
      <xdr:colOff>876300</xdr:colOff>
      <xdr:row>5</xdr:row>
      <xdr:rowOff>83820</xdr:rowOff>
    </xdr:to>
    <xdr:pic>
      <xdr:nvPicPr>
        <xdr:cNvPr id="9" name="Grafik 8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CD66E-C702-40CB-9B16-DA809FF71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37460" y="563880"/>
          <a:ext cx="75438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7</xdr:row>
      <xdr:rowOff>190500</xdr:rowOff>
    </xdr:from>
    <xdr:to>
      <xdr:col>1</xdr:col>
      <xdr:colOff>899160</xdr:colOff>
      <xdr:row>9</xdr:row>
      <xdr:rowOff>129541</xdr:rowOff>
    </xdr:to>
    <xdr:pic>
      <xdr:nvPicPr>
        <xdr:cNvPr id="10" name="Grafik 9" descr="Zurück RN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20D26F-3551-4EEC-8504-2F445AAC6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04160" y="1424940"/>
          <a:ext cx="75438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9</xdr:row>
      <xdr:rowOff>198120</xdr:rowOff>
    </xdr:from>
    <xdr:to>
      <xdr:col>1</xdr:col>
      <xdr:colOff>891540</xdr:colOff>
      <xdr:row>11</xdr:row>
      <xdr:rowOff>137159</xdr:rowOff>
    </xdr:to>
    <xdr:pic>
      <xdr:nvPicPr>
        <xdr:cNvPr id="5" name="Grafik 4" descr="Zurück RN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36439B-FD7B-4438-BDD0-01C16CCB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96540" y="2247900"/>
          <a:ext cx="75438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11</xdr:row>
      <xdr:rowOff>106680</xdr:rowOff>
    </xdr:from>
    <xdr:to>
      <xdr:col>1</xdr:col>
      <xdr:colOff>868680</xdr:colOff>
      <xdr:row>13</xdr:row>
      <xdr:rowOff>45721</xdr:rowOff>
    </xdr:to>
    <xdr:pic>
      <xdr:nvPicPr>
        <xdr:cNvPr id="6" name="Grafik 5" descr="Zurück RN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B7E0303-91FF-49D9-B1BA-92C3E1D31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73680" y="3352800"/>
          <a:ext cx="754380" cy="754380"/>
        </a:xfrm>
        <a:prstGeom prst="rect">
          <a:avLst/>
        </a:prstGeom>
      </xdr:spPr>
    </xdr:pic>
    <xdr:clientData/>
  </xdr:twoCellAnchor>
  <xdr:twoCellAnchor editAs="oneCell">
    <xdr:from>
      <xdr:col>2</xdr:col>
      <xdr:colOff>464820</xdr:colOff>
      <xdr:row>3</xdr:row>
      <xdr:rowOff>167640</xdr:rowOff>
    </xdr:from>
    <xdr:to>
      <xdr:col>9</xdr:col>
      <xdr:colOff>0</xdr:colOff>
      <xdr:row>10</xdr:row>
      <xdr:rowOff>53340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50F16C5-CB63-4A5B-A86E-248F86366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6720" y="1097280"/>
          <a:ext cx="5029200" cy="25146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104503</xdr:colOff>
      <xdr:row>5</xdr:row>
      <xdr:rowOff>166552</xdr:rowOff>
    </xdr:from>
    <xdr:to>
      <xdr:col>1</xdr:col>
      <xdr:colOff>858883</xdr:colOff>
      <xdr:row>7</xdr:row>
      <xdr:rowOff>104502</xdr:rowOff>
    </xdr:to>
    <xdr:pic>
      <xdr:nvPicPr>
        <xdr:cNvPr id="7" name="Grafik 6" descr="Zurück RNL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463571E-D610-4934-A707-62B2B936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47703" y="1788523"/>
          <a:ext cx="754380" cy="759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111331</xdr:colOff>
      <xdr:row>0</xdr:row>
      <xdr:rowOff>96485</xdr:rowOff>
    </xdr:from>
    <xdr:to>
      <xdr:col>14</xdr:col>
      <xdr:colOff>519546</xdr:colOff>
      <xdr:row>20</xdr:row>
      <xdr:rowOff>145473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86389C49-898D-4D89-AFDC-EA111DF16960}"/>
            </a:ext>
          </a:extLst>
        </xdr:cNvPr>
        <xdr:cNvSpPr/>
      </xdr:nvSpPr>
      <xdr:spPr>
        <a:xfrm>
          <a:off x="6782295" y="96485"/>
          <a:ext cx="5146469" cy="4122224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Aufgabe:</a:t>
          </a:r>
        </a:p>
        <a:p>
          <a:pPr algn="l"/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Inhalte in den Spalten  "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Jahr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und "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Monat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erhalten Sie mit den jeweils gleichnamigen Funktionen!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das 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Halbjahr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benötigen Sie die "WENN-Funktion".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Sie anhand des Monats bestimmen können, um welches Halbjahr es geht, genügt die "einfache" (nicht verschachtelte) WENN-Funktion:</a:t>
          </a:r>
        </a:p>
        <a:p>
          <a:pPr algn="l"/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Eine Funktion für das 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Quartal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gibt es in Excel nicht.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Ergebnis erhalten Sie über folgenden Trick: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Sie teilen den Monat des Datums durch 3 und runden das Ergebnis auf den nächsten, ganzzahligen Wert auf.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Sie z. B. 1/3 teilen, erhalten Sie 0,333 und bei 2/3 erhalten Sie 0,666.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Sie das jeweils aufrunden, kommt "1" (also das 1. Quartal) heraus.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Ebenso verhält es sich mit den anderen Monaten.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bedeutet, dass die Formel am Ende so aussieht: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=AUFRUNDEN(C3/3;0) - die Syntax der Funktion AUFRUNDEN: </a:t>
          </a:r>
        </a:p>
        <a:p>
          <a:pPr algn="l"/>
          <a:endParaRPr lang="de-DE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b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Formeln können Sie jeweils mit einem Doppelklick nach unten kopieren.</a:t>
          </a:r>
        </a:p>
      </xdr:txBody>
    </xdr:sp>
    <xdr:clientData/>
  </xdr:twoCellAnchor>
  <xdr:twoCellAnchor>
    <xdr:from>
      <xdr:col>0</xdr:col>
      <xdr:colOff>16329</xdr:colOff>
      <xdr:row>0</xdr:row>
      <xdr:rowOff>54430</xdr:rowOff>
    </xdr:from>
    <xdr:to>
      <xdr:col>1</xdr:col>
      <xdr:colOff>382089</xdr:colOff>
      <xdr:row>0</xdr:row>
      <xdr:rowOff>446316</xdr:rowOff>
    </xdr:to>
    <xdr:sp macro="" textlink="">
      <xdr:nvSpPr>
        <xdr:cNvPr id="5" name="Rechteck: abgerundete Eck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FBDC6-F5D7-4732-97D2-5CB8291BEBDF}"/>
            </a:ext>
          </a:extLst>
        </xdr:cNvPr>
        <xdr:cNvSpPr/>
      </xdr:nvSpPr>
      <xdr:spPr>
        <a:xfrm>
          <a:off x="16329" y="54430"/>
          <a:ext cx="1508760" cy="39188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 editAs="oneCell">
    <xdr:from>
      <xdr:col>12</xdr:col>
      <xdr:colOff>263236</xdr:colOff>
      <xdr:row>5</xdr:row>
      <xdr:rowOff>83128</xdr:rowOff>
    </xdr:from>
    <xdr:to>
      <xdr:col>14</xdr:col>
      <xdr:colOff>157829</xdr:colOff>
      <xdr:row>6</xdr:row>
      <xdr:rowOff>121790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3501822-F09A-416D-BC2E-29CCC040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3036" y="1454728"/>
          <a:ext cx="1476190" cy="22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416131</xdr:colOff>
      <xdr:row>15</xdr:row>
      <xdr:rowOff>144976</xdr:rowOff>
    </xdr:from>
    <xdr:to>
      <xdr:col>14</xdr:col>
      <xdr:colOff>449183</xdr:colOff>
      <xdr:row>17</xdr:row>
      <xdr:rowOff>31564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592FF63-0EA7-42BC-9197-EB37010E4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6222" y="3317667"/>
          <a:ext cx="2400000" cy="2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595745</xdr:colOff>
      <xdr:row>0</xdr:row>
      <xdr:rowOff>138543</xdr:rowOff>
    </xdr:from>
    <xdr:to>
      <xdr:col>7</xdr:col>
      <xdr:colOff>767992</xdr:colOff>
      <xdr:row>0</xdr:row>
      <xdr:rowOff>425826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C77FC35C-59DB-4118-AAB4-F4320705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38745" y="138543"/>
          <a:ext cx="4919213" cy="2840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38101</xdr:rowOff>
    </xdr:from>
    <xdr:to>
      <xdr:col>2</xdr:col>
      <xdr:colOff>269274</xdr:colOff>
      <xdr:row>0</xdr:row>
      <xdr:rowOff>484415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4C97B2-C500-48AC-BE4A-6675C7314DC1}"/>
            </a:ext>
          </a:extLst>
        </xdr:cNvPr>
        <xdr:cNvSpPr/>
      </xdr:nvSpPr>
      <xdr:spPr>
        <a:xfrm>
          <a:off x="54429" y="38101"/>
          <a:ext cx="1842259" cy="446314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724989</xdr:colOff>
      <xdr:row>1</xdr:row>
      <xdr:rowOff>163286</xdr:rowOff>
    </xdr:to>
    <xdr:sp macro="" textlink="">
      <xdr:nvSpPr>
        <xdr:cNvPr id="8" name="Rechteck: abgerundete Eck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8834D9-C7E9-4EEA-A9CC-AE273E7E8859}"/>
            </a:ext>
          </a:extLst>
        </xdr:cNvPr>
        <xdr:cNvSpPr/>
      </xdr:nvSpPr>
      <xdr:spPr>
        <a:xfrm>
          <a:off x="0" y="0"/>
          <a:ext cx="1508760" cy="39188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7</xdr:col>
      <xdr:colOff>144236</xdr:colOff>
      <xdr:row>1</xdr:row>
      <xdr:rowOff>304800</xdr:rowOff>
    </xdr:from>
    <xdr:to>
      <xdr:col>12</xdr:col>
      <xdr:colOff>426605</xdr:colOff>
      <xdr:row>20</xdr:row>
      <xdr:rowOff>95250</xdr:rowOff>
    </xdr:to>
    <xdr:sp macro="" textlink="">
      <xdr:nvSpPr>
        <xdr:cNvPr id="11" name="Rechteck: abgerundete Ecken 10">
          <a:extLst>
            <a:ext uri="{FF2B5EF4-FFF2-40B4-BE49-F238E27FC236}">
              <a16:creationId xmlns:a16="http://schemas.microsoft.com/office/drawing/2014/main" id="{7CB4DB56-CA1F-466E-A9EC-8CFE3AB3E17F}"/>
            </a:ext>
          </a:extLst>
        </xdr:cNvPr>
        <xdr:cNvSpPr/>
      </xdr:nvSpPr>
      <xdr:spPr>
        <a:xfrm>
          <a:off x="6729186" y="533400"/>
          <a:ext cx="3939969" cy="351155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Aufgabe:</a:t>
          </a: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Um einen Zuschuss für den Einbau von ISO-Fenstern zu bekommen, muss der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Preis pro m²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 der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Preisgrenze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liegen und zusätzlich die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Wohnqualität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der Mindesthöhe entsprechen (Wert von 1 - 5).</a:t>
          </a: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drei Angaben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Preisgrenze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Zuschuss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und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Wohnqualität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sollen grundsätzlich variabel sein, so dass sich schnell eine Neuberechnung vornehmen lässt, wenn es neue Vorgaben gibt.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Vergeben Sie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Excel-Namen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die drei variablen Zellinhalten von B4 bis B6.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Schauen Sie sich die Syntax der UND-Funktion an:</a:t>
          </a:r>
        </a:p>
        <a:p>
          <a:pPr rtl="0"/>
          <a:endParaRPr lang="de-D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D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Diese Funktion wird der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Wahrheitstest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der WENN-Funktion sein:</a:t>
          </a:r>
        </a:p>
        <a:p>
          <a:pPr rtl="0"/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>
            <a:effectLst/>
          </a:endParaRPr>
        </a:p>
      </xdr:txBody>
    </xdr:sp>
    <xdr:clientData/>
  </xdr:twoCellAnchor>
  <xdr:twoCellAnchor editAs="oneCell">
    <xdr:from>
      <xdr:col>8</xdr:col>
      <xdr:colOff>495300</xdr:colOff>
      <xdr:row>14</xdr:row>
      <xdr:rowOff>6350</xdr:rowOff>
    </xdr:from>
    <xdr:to>
      <xdr:col>12</xdr:col>
      <xdr:colOff>298356</xdr:colOff>
      <xdr:row>15</xdr:row>
      <xdr:rowOff>66646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CB199609-01E1-4900-9CB4-B7F9F556F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8250" y="2889250"/>
          <a:ext cx="2942857" cy="238095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279401</xdr:colOff>
      <xdr:row>18</xdr:row>
      <xdr:rowOff>33363</xdr:rowOff>
    </xdr:from>
    <xdr:to>
      <xdr:col>12</xdr:col>
      <xdr:colOff>609601</xdr:colOff>
      <xdr:row>19</xdr:row>
      <xdr:rowOff>85804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907793BE-0DDE-4DE6-84EC-6AA0B42D3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64351" y="3627463"/>
          <a:ext cx="3987800" cy="2302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25401</xdr:colOff>
      <xdr:row>0</xdr:row>
      <xdr:rowOff>19050</xdr:rowOff>
    </xdr:from>
    <xdr:to>
      <xdr:col>1</xdr:col>
      <xdr:colOff>298451</xdr:colOff>
      <xdr:row>0</xdr:row>
      <xdr:rowOff>400050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2CC10F-08F2-471A-97AA-FA2995E57F99}"/>
            </a:ext>
          </a:extLst>
        </xdr:cNvPr>
        <xdr:cNvSpPr/>
      </xdr:nvSpPr>
      <xdr:spPr>
        <a:xfrm>
          <a:off x="25401" y="19050"/>
          <a:ext cx="1644650" cy="3810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5</xdr:col>
      <xdr:colOff>228600</xdr:colOff>
      <xdr:row>2</xdr:row>
      <xdr:rowOff>12700</xdr:rowOff>
    </xdr:from>
    <xdr:to>
      <xdr:col>10</xdr:col>
      <xdr:colOff>730250</xdr:colOff>
      <xdr:row>16</xdr:row>
      <xdr:rowOff>38100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D3139BD7-5985-40D0-B15C-4266B7F757EC}"/>
            </a:ext>
          </a:extLst>
        </xdr:cNvPr>
        <xdr:cNvSpPr/>
      </xdr:nvSpPr>
      <xdr:spPr>
        <a:xfrm>
          <a:off x="5365750" y="635000"/>
          <a:ext cx="4603750" cy="258445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</a:t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>
            <a:effectLst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die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Leihdauer-Grenze von X Tagen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überschritten wird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oder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mehr als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X km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gefahren wurden, erhält der Kunde einen Rabatt von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 %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 die Summe von Kilometer- und Mietpreis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(Zelle B12).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Halten Sie alle "grünen" Angaben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variabel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 sorgen Sie dafür,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dass der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Rabatt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falls er eintrifft,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wirklich abgezogen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wird, indem Sie z. B. das Ergebnis mit "-1" multiplizieren.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Vergeben Sie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Excel-Namen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die "grünen" Variablen und ändern Sie zum Testen die variablen Daten, wie z. B. den Fahrzeugtyp oder die Leihdauer.</a:t>
          </a:r>
          <a:endParaRPr lang="de-DE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50800</xdr:rowOff>
    </xdr:from>
    <xdr:to>
      <xdr:col>2</xdr:col>
      <xdr:colOff>717549</xdr:colOff>
      <xdr:row>0</xdr:row>
      <xdr:rowOff>361950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23E2A-A902-4CD2-B775-D3DD9DCAE33A}"/>
            </a:ext>
          </a:extLst>
        </xdr:cNvPr>
        <xdr:cNvSpPr/>
      </xdr:nvSpPr>
      <xdr:spPr>
        <a:xfrm>
          <a:off x="76200" y="50800"/>
          <a:ext cx="1663699" cy="31115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8</xdr:col>
      <xdr:colOff>196850</xdr:colOff>
      <xdr:row>1</xdr:row>
      <xdr:rowOff>101600</xdr:rowOff>
    </xdr:from>
    <xdr:to>
      <xdr:col>14</xdr:col>
      <xdr:colOff>158750</xdr:colOff>
      <xdr:row>15</xdr:row>
      <xdr:rowOff>146050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5B562331-B2D6-4D96-8D3A-D145E6D92AEF}"/>
            </a:ext>
          </a:extLst>
        </xdr:cNvPr>
        <xdr:cNvSpPr/>
      </xdr:nvSpPr>
      <xdr:spPr>
        <a:xfrm>
          <a:off x="6870700" y="508000"/>
          <a:ext cx="4286250" cy="259715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</a:t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>
            <a:effectLst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Spalte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soll bei dem Mitarbeiter, der die niedrigsten Reisekosten verursacht hat, der Hinweis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minimale Kosten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erscheinen.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 den übrigen Mitarbeitern soll nur ein "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erscheinen.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>
            <a:effectLst/>
          </a:endParaRPr>
        </a:p>
        <a:p>
          <a:pPr rtl="0"/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Tipp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Verschachteln Sie die Funktionen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MIN.</a:t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Vergleichen Se dabei einfach den Wert in der aktuellen Zeile der Geamt-Kosten mit dem Minimum des Bereichs von G6 bis G11.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Testen Sie das Ergebnis, indem Sie jeweils die Anzahl der Übernachtungen verändern.</a:t>
          </a:r>
          <a:endParaRPr lang="de-DE" sz="1200">
            <a:effectLst/>
          </a:endParaRPr>
        </a:p>
        <a:p>
          <a:pPr rtl="0"/>
          <a:endParaRPr lang="de-DE" sz="12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BCC6-25F7-46D5-920C-93A19A426724}">
  <sheetPr codeName="Tabelle1"/>
  <dimension ref="A1:N13"/>
  <sheetViews>
    <sheetView workbookViewId="0">
      <selection activeCell="C12" sqref="C12"/>
    </sheetView>
  </sheetViews>
  <sheetFormatPr baseColWidth="10" defaultColWidth="11.4609375" defaultRowHeight="14.6" x14ac:dyDescent="0.4"/>
  <cols>
    <col min="1" max="1" width="38.765625" style="1" bestFit="1" customWidth="1"/>
    <col min="2" max="2" width="16.23046875" style="1" customWidth="1"/>
    <col min="3" max="16384" width="11.4609375" style="1"/>
  </cols>
  <sheetData>
    <row r="1" spans="1:14" x14ac:dyDescent="0.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44.4" customHeight="1" x14ac:dyDescent="0.4">
      <c r="A2" s="89" t="s">
        <v>2</v>
      </c>
      <c r="B2" s="89"/>
      <c r="C2" s="89"/>
      <c r="D2" s="89"/>
      <c r="E2" s="89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40.1" customHeight="1" x14ac:dyDescent="0.4">
      <c r="A5" s="2" t="s">
        <v>15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5.1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40.1" customHeight="1" x14ac:dyDescent="0.4">
      <c r="A7" s="2" t="s">
        <v>99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25.1" customHeight="1" x14ac:dyDescent="0.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40.1" customHeight="1" x14ac:dyDescent="0.4">
      <c r="A9" s="2" t="s">
        <v>17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25.1" customHeight="1" x14ac:dyDescent="0.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40.1" customHeight="1" x14ac:dyDescent="0.4">
      <c r="A11" s="2" t="s">
        <v>74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25.1" customHeight="1" x14ac:dyDescent="0.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40.1" customHeight="1" x14ac:dyDescent="0.4">
      <c r="A13" s="2" t="s">
        <v>91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headerFooter>
    <oddHeader>&amp;R&amp;D&amp;LAndré Kursch&amp;CSANA</oddHeader>
    <oddFooter>&amp;CSANA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81C5-E49B-41CC-BF79-D02AC245B161}">
  <sheetPr codeName="Tabelle2"/>
  <dimension ref="A1:H24"/>
  <sheetViews>
    <sheetView zoomScale="110" zoomScaleNormal="110" workbookViewId="0">
      <selection activeCell="E3" sqref="E3"/>
    </sheetView>
  </sheetViews>
  <sheetFormatPr baseColWidth="10" defaultColWidth="11.53515625" defaultRowHeight="12.9" x14ac:dyDescent="0.35"/>
  <cols>
    <col min="1" max="1" width="16.69140625" style="3" customWidth="1"/>
    <col min="2" max="16384" width="11.53515625" style="3"/>
  </cols>
  <sheetData>
    <row r="1" spans="1:8" ht="47.4" customHeight="1" x14ac:dyDescent="0.35"/>
    <row r="2" spans="1:8" ht="18.45" x14ac:dyDescent="0.35">
      <c r="A2" s="75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14" t="s">
        <v>8</v>
      </c>
      <c r="G2" s="14" t="s">
        <v>9</v>
      </c>
      <c r="H2" s="14" t="s">
        <v>10</v>
      </c>
    </row>
    <row r="3" spans="1:8" ht="14.6" x14ac:dyDescent="0.35">
      <c r="A3" s="15">
        <v>44411</v>
      </c>
      <c r="B3" s="85">
        <f>YEAR(A3)</f>
        <v>2021</v>
      </c>
      <c r="C3" s="16">
        <f>MONTH(A3)</f>
        <v>8</v>
      </c>
      <c r="D3" s="16">
        <f>IF(C3&lt;7,1,2)</f>
        <v>2</v>
      </c>
      <c r="E3" s="16">
        <f>ROUNDUP(C3/3,0)</f>
        <v>3</v>
      </c>
      <c r="F3" s="17" t="s">
        <v>11</v>
      </c>
      <c r="G3" s="18">
        <v>7040</v>
      </c>
      <c r="H3" s="19">
        <v>18354</v>
      </c>
    </row>
    <row r="4" spans="1:8" ht="14.6" x14ac:dyDescent="0.35">
      <c r="A4" s="15">
        <v>44533</v>
      </c>
      <c r="B4" s="85">
        <f t="shared" ref="B4:B21" si="0">YEAR(A4)</f>
        <v>2021</v>
      </c>
      <c r="C4" s="16">
        <f t="shared" ref="C4:C21" si="1">MONTH(A4)</f>
        <v>12</v>
      </c>
      <c r="D4" s="16">
        <f t="shared" ref="D4:D21" si="2">IF(C4&lt;7,1,2)</f>
        <v>2</v>
      </c>
      <c r="E4" s="16">
        <f t="shared" ref="E4:E21" si="3">ROUNDUP(C4/3,0)</f>
        <v>4</v>
      </c>
      <c r="F4" s="17" t="s">
        <v>11</v>
      </c>
      <c r="G4" s="18">
        <v>7040</v>
      </c>
      <c r="H4" s="19">
        <v>4117</v>
      </c>
    </row>
    <row r="5" spans="1:8" ht="14.6" x14ac:dyDescent="0.35">
      <c r="A5" s="20">
        <v>43833</v>
      </c>
      <c r="B5" s="85">
        <f t="shared" si="0"/>
        <v>2020</v>
      </c>
      <c r="C5" s="16">
        <f t="shared" si="1"/>
        <v>1</v>
      </c>
      <c r="D5" s="16">
        <f t="shared" si="2"/>
        <v>1</v>
      </c>
      <c r="E5" s="16">
        <f t="shared" si="3"/>
        <v>1</v>
      </c>
      <c r="F5" s="17" t="s">
        <v>14</v>
      </c>
      <c r="G5" s="21">
        <v>7897</v>
      </c>
      <c r="H5" s="19">
        <v>16426</v>
      </c>
    </row>
    <row r="6" spans="1:8" ht="14.6" x14ac:dyDescent="0.35">
      <c r="A6" s="20">
        <v>44267</v>
      </c>
      <c r="B6" s="85">
        <f t="shared" si="0"/>
        <v>2021</v>
      </c>
      <c r="C6" s="16">
        <f t="shared" si="1"/>
        <v>3</v>
      </c>
      <c r="D6" s="16">
        <f t="shared" si="2"/>
        <v>1</v>
      </c>
      <c r="E6" s="16">
        <f t="shared" si="3"/>
        <v>1</v>
      </c>
      <c r="F6" s="17" t="s">
        <v>14</v>
      </c>
      <c r="G6" s="21">
        <v>7897</v>
      </c>
      <c r="H6" s="19">
        <v>29955</v>
      </c>
    </row>
    <row r="7" spans="1:8" ht="14.6" x14ac:dyDescent="0.35">
      <c r="A7" s="20">
        <v>44510</v>
      </c>
      <c r="B7" s="85">
        <f t="shared" si="0"/>
        <v>2021</v>
      </c>
      <c r="C7" s="16">
        <f t="shared" si="1"/>
        <v>11</v>
      </c>
      <c r="D7" s="16">
        <f t="shared" si="2"/>
        <v>2</v>
      </c>
      <c r="E7" s="16">
        <f t="shared" si="3"/>
        <v>4</v>
      </c>
      <c r="F7" s="17" t="s">
        <v>14</v>
      </c>
      <c r="G7" s="21">
        <v>7897</v>
      </c>
      <c r="H7" s="19">
        <v>16643</v>
      </c>
    </row>
    <row r="8" spans="1:8" ht="14.6" x14ac:dyDescent="0.35">
      <c r="A8" s="20">
        <v>44382</v>
      </c>
      <c r="B8" s="85">
        <f t="shared" si="0"/>
        <v>2021</v>
      </c>
      <c r="C8" s="16">
        <f t="shared" si="1"/>
        <v>7</v>
      </c>
      <c r="D8" s="16">
        <f t="shared" si="2"/>
        <v>2</v>
      </c>
      <c r="E8" s="16">
        <f t="shared" si="3"/>
        <v>3</v>
      </c>
      <c r="F8" s="17" t="s">
        <v>14</v>
      </c>
      <c r="G8" s="21">
        <v>7897</v>
      </c>
      <c r="H8" s="19">
        <v>8709</v>
      </c>
    </row>
    <row r="9" spans="1:8" ht="14.6" x14ac:dyDescent="0.35">
      <c r="A9" s="20">
        <v>44200</v>
      </c>
      <c r="B9" s="85">
        <f t="shared" si="0"/>
        <v>2021</v>
      </c>
      <c r="C9" s="16">
        <f t="shared" si="1"/>
        <v>1</v>
      </c>
      <c r="D9" s="16">
        <f t="shared" si="2"/>
        <v>1</v>
      </c>
      <c r="E9" s="16">
        <f t="shared" si="3"/>
        <v>1</v>
      </c>
      <c r="F9" s="22" t="s">
        <v>12</v>
      </c>
      <c r="G9" s="21">
        <v>7951</v>
      </c>
      <c r="H9" s="19">
        <v>17380</v>
      </c>
    </row>
    <row r="10" spans="1:8" ht="14.6" x14ac:dyDescent="0.35">
      <c r="A10" s="20">
        <v>44263</v>
      </c>
      <c r="B10" s="85">
        <f t="shared" si="0"/>
        <v>2021</v>
      </c>
      <c r="C10" s="16">
        <f t="shared" si="1"/>
        <v>3</v>
      </c>
      <c r="D10" s="16">
        <f t="shared" si="2"/>
        <v>1</v>
      </c>
      <c r="E10" s="16">
        <f t="shared" si="3"/>
        <v>1</v>
      </c>
      <c r="F10" s="22" t="s">
        <v>12</v>
      </c>
      <c r="G10" s="21">
        <v>7951</v>
      </c>
      <c r="H10" s="19">
        <v>21459</v>
      </c>
    </row>
    <row r="11" spans="1:8" ht="14.6" x14ac:dyDescent="0.35">
      <c r="A11" s="20">
        <v>44475</v>
      </c>
      <c r="B11" s="85">
        <f t="shared" si="0"/>
        <v>2021</v>
      </c>
      <c r="C11" s="16">
        <f t="shared" si="1"/>
        <v>10</v>
      </c>
      <c r="D11" s="16">
        <f t="shared" si="2"/>
        <v>2</v>
      </c>
      <c r="E11" s="16">
        <f t="shared" si="3"/>
        <v>4</v>
      </c>
      <c r="F11" s="17" t="s">
        <v>13</v>
      </c>
      <c r="G11" s="21">
        <v>7952</v>
      </c>
      <c r="H11" s="19">
        <v>16682</v>
      </c>
    </row>
    <row r="12" spans="1:8" ht="14.6" x14ac:dyDescent="0.35">
      <c r="A12" s="20">
        <v>43719</v>
      </c>
      <c r="B12" s="85">
        <f t="shared" si="0"/>
        <v>2019</v>
      </c>
      <c r="C12" s="16">
        <f t="shared" si="1"/>
        <v>9</v>
      </c>
      <c r="D12" s="16">
        <f t="shared" si="2"/>
        <v>2</v>
      </c>
      <c r="E12" s="16">
        <f t="shared" si="3"/>
        <v>3</v>
      </c>
      <c r="F12" s="23" t="s">
        <v>13</v>
      </c>
      <c r="G12" s="21">
        <v>7303</v>
      </c>
      <c r="H12" s="19">
        <v>31351</v>
      </c>
    </row>
    <row r="13" spans="1:8" ht="14.6" x14ac:dyDescent="0.35">
      <c r="A13" s="20">
        <v>44290</v>
      </c>
      <c r="B13" s="85">
        <f t="shared" si="0"/>
        <v>2021</v>
      </c>
      <c r="C13" s="16">
        <f t="shared" si="1"/>
        <v>4</v>
      </c>
      <c r="D13" s="16">
        <f t="shared" si="2"/>
        <v>1</v>
      </c>
      <c r="E13" s="16">
        <f t="shared" si="3"/>
        <v>2</v>
      </c>
      <c r="F13" s="22" t="s">
        <v>12</v>
      </c>
      <c r="G13" s="21">
        <v>7303</v>
      </c>
      <c r="H13" s="19">
        <v>6743</v>
      </c>
    </row>
    <row r="14" spans="1:8" ht="14.6" x14ac:dyDescent="0.35">
      <c r="A14" s="20">
        <v>44384</v>
      </c>
      <c r="B14" s="85">
        <f t="shared" si="0"/>
        <v>2021</v>
      </c>
      <c r="C14" s="16">
        <f t="shared" si="1"/>
        <v>7</v>
      </c>
      <c r="D14" s="16">
        <f t="shared" si="2"/>
        <v>2</v>
      </c>
      <c r="E14" s="16">
        <f t="shared" si="3"/>
        <v>3</v>
      </c>
      <c r="F14" s="17" t="s">
        <v>13</v>
      </c>
      <c r="G14" s="21">
        <v>7952</v>
      </c>
      <c r="H14" s="19">
        <v>30168</v>
      </c>
    </row>
    <row r="15" spans="1:8" ht="14.6" x14ac:dyDescent="0.35">
      <c r="A15" s="15">
        <v>44300</v>
      </c>
      <c r="B15" s="85">
        <f t="shared" si="0"/>
        <v>2021</v>
      </c>
      <c r="C15" s="16">
        <f t="shared" si="1"/>
        <v>4</v>
      </c>
      <c r="D15" s="16">
        <f t="shared" si="2"/>
        <v>1</v>
      </c>
      <c r="E15" s="16">
        <f t="shared" si="3"/>
        <v>2</v>
      </c>
      <c r="F15" s="17" t="s">
        <v>14</v>
      </c>
      <c r="G15" s="18">
        <v>7302</v>
      </c>
      <c r="H15" s="19">
        <v>19384</v>
      </c>
    </row>
    <row r="16" spans="1:8" ht="14.6" x14ac:dyDescent="0.35">
      <c r="A16" s="15">
        <v>44231</v>
      </c>
      <c r="B16" s="85">
        <f t="shared" si="0"/>
        <v>2021</v>
      </c>
      <c r="C16" s="16">
        <f t="shared" si="1"/>
        <v>2</v>
      </c>
      <c r="D16" s="16">
        <f t="shared" si="2"/>
        <v>1</v>
      </c>
      <c r="E16" s="16">
        <f t="shared" si="3"/>
        <v>1</v>
      </c>
      <c r="F16" s="17" t="s">
        <v>14</v>
      </c>
      <c r="G16" s="18">
        <v>7302</v>
      </c>
      <c r="H16" s="19">
        <v>21405</v>
      </c>
    </row>
    <row r="17" spans="1:8" ht="14.6" x14ac:dyDescent="0.35">
      <c r="A17" s="15">
        <v>43939</v>
      </c>
      <c r="B17" s="85">
        <f t="shared" si="0"/>
        <v>2020</v>
      </c>
      <c r="C17" s="16">
        <f t="shared" si="1"/>
        <v>4</v>
      </c>
      <c r="D17" s="16">
        <f t="shared" si="2"/>
        <v>1</v>
      </c>
      <c r="E17" s="16">
        <f t="shared" si="3"/>
        <v>2</v>
      </c>
      <c r="F17" s="17" t="s">
        <v>13</v>
      </c>
      <c r="G17" s="18">
        <v>7040</v>
      </c>
      <c r="H17" s="19">
        <v>12602</v>
      </c>
    </row>
    <row r="18" spans="1:8" ht="14.6" x14ac:dyDescent="0.35">
      <c r="A18" s="15">
        <v>44372</v>
      </c>
      <c r="B18" s="85">
        <f t="shared" si="0"/>
        <v>2021</v>
      </c>
      <c r="C18" s="16">
        <f t="shared" si="1"/>
        <v>6</v>
      </c>
      <c r="D18" s="16">
        <f t="shared" si="2"/>
        <v>1</v>
      </c>
      <c r="E18" s="16">
        <f t="shared" si="3"/>
        <v>2</v>
      </c>
      <c r="F18" s="17" t="s">
        <v>13</v>
      </c>
      <c r="G18" s="18">
        <v>7040</v>
      </c>
      <c r="H18" s="19">
        <v>13316</v>
      </c>
    </row>
    <row r="19" spans="1:8" ht="14.6" x14ac:dyDescent="0.35">
      <c r="A19" s="15">
        <v>44369</v>
      </c>
      <c r="B19" s="85">
        <f t="shared" si="0"/>
        <v>2021</v>
      </c>
      <c r="C19" s="16">
        <f t="shared" si="1"/>
        <v>6</v>
      </c>
      <c r="D19" s="16">
        <f t="shared" si="2"/>
        <v>1</v>
      </c>
      <c r="E19" s="16">
        <f t="shared" si="3"/>
        <v>2</v>
      </c>
      <c r="F19" s="17" t="s">
        <v>13</v>
      </c>
      <c r="G19" s="18">
        <v>7040</v>
      </c>
      <c r="H19" s="19">
        <v>8384</v>
      </c>
    </row>
    <row r="20" spans="1:8" ht="14.6" x14ac:dyDescent="0.35">
      <c r="A20" s="15">
        <v>44206</v>
      </c>
      <c r="B20" s="85">
        <f t="shared" si="0"/>
        <v>2021</v>
      </c>
      <c r="C20" s="16">
        <f t="shared" si="1"/>
        <v>1</v>
      </c>
      <c r="D20" s="16">
        <f t="shared" si="2"/>
        <v>1</v>
      </c>
      <c r="E20" s="16">
        <f t="shared" si="3"/>
        <v>1</v>
      </c>
      <c r="F20" s="17" t="s">
        <v>13</v>
      </c>
      <c r="G20" s="18">
        <v>7040</v>
      </c>
      <c r="H20" s="19">
        <v>28025</v>
      </c>
    </row>
    <row r="21" spans="1:8" ht="14.6" x14ac:dyDescent="0.35">
      <c r="A21" s="15">
        <v>43282</v>
      </c>
      <c r="B21" s="85">
        <f t="shared" si="0"/>
        <v>2018</v>
      </c>
      <c r="C21" s="16">
        <f t="shared" si="1"/>
        <v>7</v>
      </c>
      <c r="D21" s="16">
        <f t="shared" si="2"/>
        <v>2</v>
      </c>
      <c r="E21" s="16">
        <f t="shared" si="3"/>
        <v>3</v>
      </c>
      <c r="F21" s="17" t="s">
        <v>14</v>
      </c>
      <c r="G21" s="18">
        <v>7323</v>
      </c>
      <c r="H21" s="19">
        <v>23155</v>
      </c>
    </row>
    <row r="22" spans="1:8" ht="14.6" x14ac:dyDescent="0.4">
      <c r="D22" s="12"/>
    </row>
    <row r="23" spans="1:8" ht="14.6" x14ac:dyDescent="0.4">
      <c r="D23" s="12"/>
    </row>
    <row r="24" spans="1:8" ht="14.6" x14ac:dyDescent="0.4">
      <c r="D24" s="12"/>
    </row>
  </sheetData>
  <printOptions horizontalCentered="1" headings="1" gridLines="1"/>
  <pageMargins left="0.78740157480314965" right="0.78740157480314965" top="1.3779527559055118" bottom="0.98425196850393704" header="0.51181102362204722" footer="0.51181102362204722"/>
  <pageSetup paperSize="9" scale="130" orientation="portrait" horizontalDpi="300" r:id="rId1"/>
  <headerFooter alignWithMargins="0">
    <oddHeader>&amp;R&amp;D&amp;LAndré Kursch&amp;CSANA</oddHeader>
    <oddFooter>&amp;CSANA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6E65-50FB-4805-B20C-D863C0289613}">
  <dimension ref="A1:I48"/>
  <sheetViews>
    <sheetView showGridLines="0" tabSelected="1" zoomScaleNormal="100" workbookViewId="0">
      <selection activeCell="E10" sqref="E10"/>
    </sheetView>
  </sheetViews>
  <sheetFormatPr baseColWidth="10" defaultRowHeight="14.6" x14ac:dyDescent="0.4"/>
  <cols>
    <col min="1" max="1" width="8.53515625" style="93" customWidth="1"/>
    <col min="2" max="2" width="14.4609375" customWidth="1"/>
    <col min="3" max="3" width="11" customWidth="1"/>
    <col min="4" max="4" width="12" customWidth="1"/>
    <col min="5" max="5" width="50.4609375" customWidth="1"/>
    <col min="6" max="6" width="3.69140625" customWidth="1"/>
  </cols>
  <sheetData>
    <row r="1" spans="1:9" ht="52.3" customHeight="1" x14ac:dyDescent="0.4"/>
    <row r="2" spans="1:9" ht="29.6" customHeight="1" x14ac:dyDescent="0.4">
      <c r="B2" s="89" t="s">
        <v>92</v>
      </c>
      <c r="C2" s="89"/>
      <c r="D2" s="89"/>
      <c r="E2" s="89"/>
      <c r="F2" s="89"/>
      <c r="G2" s="89"/>
      <c r="H2" s="89"/>
      <c r="I2" s="89"/>
    </row>
    <row r="3" spans="1:9" s="96" customFormat="1" ht="27.55" customHeight="1" x14ac:dyDescent="0.45">
      <c r="A3" s="94"/>
      <c r="B3" s="95" t="s">
        <v>93</v>
      </c>
      <c r="C3" s="95"/>
      <c r="D3" s="95"/>
    </row>
    <row r="4" spans="1:9" x14ac:dyDescent="0.4">
      <c r="B4" s="97"/>
      <c r="C4" s="97"/>
      <c r="D4" s="97"/>
    </row>
    <row r="5" spans="1:9" ht="20.149999999999999" customHeight="1" x14ac:dyDescent="0.4">
      <c r="B5" s="98"/>
      <c r="C5" s="99" t="s">
        <v>94</v>
      </c>
      <c r="D5" s="100">
        <v>160</v>
      </c>
    </row>
    <row r="6" spans="1:9" ht="20.149999999999999" customHeight="1" x14ac:dyDescent="0.4">
      <c r="B6" s="98"/>
      <c r="C6" s="99" t="s">
        <v>95</v>
      </c>
      <c r="D6" s="101">
        <v>90</v>
      </c>
    </row>
    <row r="7" spans="1:9" x14ac:dyDescent="0.4">
      <c r="B7" s="102"/>
    </row>
    <row r="8" spans="1:9" s="96" customFormat="1" ht="20.149999999999999" customHeight="1" x14ac:dyDescent="0.45">
      <c r="A8" s="94"/>
      <c r="B8" s="103" t="s">
        <v>3</v>
      </c>
      <c r="C8" s="103" t="s">
        <v>96</v>
      </c>
      <c r="D8" s="103" t="s">
        <v>97</v>
      </c>
      <c r="E8" s="103" t="s">
        <v>98</v>
      </c>
    </row>
    <row r="9" spans="1:9" ht="20.149999999999999" customHeight="1" x14ac:dyDescent="0.4">
      <c r="B9" s="104">
        <f t="shared" ref="B9:B48" ca="1" si="0">RANDBETWEEN(DATE(YEAR(TODAY()),1,1),DATE(YEAR(TODAY()),12,31))</f>
        <v>45044</v>
      </c>
      <c r="C9" s="105">
        <v>0.29166666666666669</v>
      </c>
      <c r="D9" s="106">
        <f t="shared" ref="D9:D48" ca="1" si="1">RANDBETWEEN(71,191)</f>
        <v>188</v>
      </c>
      <c r="E9" s="107" t="str">
        <f ca="1">IF(D9&gt;$D$5,"oberer Grenzwert überschritten",IF(D9&lt;$D$6,"unterer Grenzwert unterschritten!",""))</f>
        <v>oberer Grenzwert überschritten</v>
      </c>
      <c r="H9" s="108"/>
    </row>
    <row r="10" spans="1:9" ht="20.149999999999999" customHeight="1" x14ac:dyDescent="0.4">
      <c r="B10" s="109">
        <f t="shared" ca="1" si="0"/>
        <v>44954</v>
      </c>
      <c r="C10" s="110">
        <v>0.70833333333333337</v>
      </c>
      <c r="D10" s="111">
        <f t="shared" ca="1" si="1"/>
        <v>129</v>
      </c>
      <c r="E10" s="112" t="str">
        <f t="shared" ref="E10:E48" ca="1" si="2">IF(D10&gt;$D$5,"oberer Grenzwert überschritten",IF(D10&lt;$D$6,"unterer Grenzwert unterschritten!",""))</f>
        <v/>
      </c>
      <c r="H10" s="108"/>
    </row>
    <row r="11" spans="1:9" ht="20.149999999999999" customHeight="1" x14ac:dyDescent="0.4">
      <c r="B11" s="113">
        <f t="shared" ca="1" si="0"/>
        <v>45091</v>
      </c>
      <c r="C11" s="114">
        <v>0.33333333333333331</v>
      </c>
      <c r="D11" s="115">
        <f t="shared" ca="1" si="1"/>
        <v>80</v>
      </c>
      <c r="E11" s="116" t="str">
        <f t="shared" ca="1" si="2"/>
        <v>unterer Grenzwert unterschritten!</v>
      </c>
      <c r="H11" s="108"/>
    </row>
    <row r="12" spans="1:9" ht="20.149999999999999" customHeight="1" x14ac:dyDescent="0.4">
      <c r="B12" s="109">
        <f t="shared" ca="1" si="0"/>
        <v>45131</v>
      </c>
      <c r="C12" s="110">
        <v>0.66666666666666663</v>
      </c>
      <c r="D12" s="111">
        <f t="shared" ca="1" si="1"/>
        <v>93</v>
      </c>
      <c r="E12" s="112" t="str">
        <f t="shared" ca="1" si="2"/>
        <v/>
      </c>
      <c r="H12" s="108"/>
    </row>
    <row r="13" spans="1:9" ht="20.149999999999999" customHeight="1" x14ac:dyDescent="0.4">
      <c r="B13" s="113">
        <f t="shared" ca="1" si="0"/>
        <v>45048</v>
      </c>
      <c r="C13" s="114">
        <v>0.29166666666666669</v>
      </c>
      <c r="D13" s="115">
        <f t="shared" ca="1" si="1"/>
        <v>113</v>
      </c>
      <c r="E13" s="116" t="str">
        <f t="shared" ca="1" si="2"/>
        <v/>
      </c>
      <c r="H13" s="108"/>
    </row>
    <row r="14" spans="1:9" ht="20.149999999999999" customHeight="1" x14ac:dyDescent="0.4">
      <c r="B14" s="109">
        <f t="shared" ca="1" si="0"/>
        <v>44949</v>
      </c>
      <c r="C14" s="110">
        <v>0.58333333333333337</v>
      </c>
      <c r="D14" s="111">
        <f t="shared" ca="1" si="1"/>
        <v>122</v>
      </c>
      <c r="E14" s="112" t="str">
        <f t="shared" ca="1" si="2"/>
        <v/>
      </c>
      <c r="H14" s="108"/>
    </row>
    <row r="15" spans="1:9" ht="20.149999999999999" customHeight="1" x14ac:dyDescent="0.4">
      <c r="B15" s="113">
        <f t="shared" ca="1" si="0"/>
        <v>44984</v>
      </c>
      <c r="C15" s="114">
        <v>0.375</v>
      </c>
      <c r="D15" s="115">
        <f t="shared" ca="1" si="1"/>
        <v>189</v>
      </c>
      <c r="E15" s="116" t="str">
        <f t="shared" ca="1" si="2"/>
        <v>oberer Grenzwert überschritten</v>
      </c>
      <c r="H15" s="108"/>
    </row>
    <row r="16" spans="1:9" ht="20.149999999999999" customHeight="1" x14ac:dyDescent="0.4">
      <c r="B16" s="109">
        <f t="shared" ca="1" si="0"/>
        <v>45152</v>
      </c>
      <c r="C16" s="110">
        <v>0.625</v>
      </c>
      <c r="D16" s="111">
        <f t="shared" ca="1" si="1"/>
        <v>106</v>
      </c>
      <c r="E16" s="112" t="str">
        <f t="shared" ca="1" si="2"/>
        <v/>
      </c>
      <c r="H16" s="108"/>
    </row>
    <row r="17" spans="2:8" ht="20.149999999999999" customHeight="1" x14ac:dyDescent="0.4">
      <c r="B17" s="113">
        <f t="shared" ca="1" si="0"/>
        <v>45221</v>
      </c>
      <c r="C17" s="114">
        <v>0.41666666666666669</v>
      </c>
      <c r="D17" s="115">
        <f t="shared" ca="1" si="1"/>
        <v>71</v>
      </c>
      <c r="E17" s="116" t="str">
        <f t="shared" ca="1" si="2"/>
        <v>unterer Grenzwert unterschritten!</v>
      </c>
      <c r="H17" s="108"/>
    </row>
    <row r="18" spans="2:8" ht="20.149999999999999" customHeight="1" x14ac:dyDescent="0.4">
      <c r="B18" s="109">
        <f t="shared" ca="1" si="0"/>
        <v>44968</v>
      </c>
      <c r="C18" s="110">
        <v>0.70833333333333337</v>
      </c>
      <c r="D18" s="111">
        <f t="shared" ca="1" si="1"/>
        <v>108</v>
      </c>
      <c r="E18" s="112" t="str">
        <f t="shared" ca="1" si="2"/>
        <v/>
      </c>
      <c r="H18" s="108"/>
    </row>
    <row r="19" spans="2:8" ht="20.149999999999999" customHeight="1" x14ac:dyDescent="0.4">
      <c r="B19" s="113">
        <f t="shared" ca="1" si="0"/>
        <v>45113</v>
      </c>
      <c r="C19" s="114">
        <v>0.29166666666666669</v>
      </c>
      <c r="D19" s="115">
        <f t="shared" ca="1" si="1"/>
        <v>119</v>
      </c>
      <c r="E19" s="116" t="str">
        <f t="shared" ca="1" si="2"/>
        <v/>
      </c>
      <c r="H19" s="108"/>
    </row>
    <row r="20" spans="2:8" ht="20.149999999999999" customHeight="1" x14ac:dyDescent="0.4">
      <c r="B20" s="109">
        <f t="shared" ca="1" si="0"/>
        <v>45215</v>
      </c>
      <c r="C20" s="110">
        <v>0.91666666666666663</v>
      </c>
      <c r="D20" s="111">
        <f t="shared" ca="1" si="1"/>
        <v>83</v>
      </c>
      <c r="E20" s="112" t="str">
        <f t="shared" ca="1" si="2"/>
        <v>unterer Grenzwert unterschritten!</v>
      </c>
      <c r="H20" s="108"/>
    </row>
    <row r="21" spans="2:8" ht="20.149999999999999" customHeight="1" x14ac:dyDescent="0.4">
      <c r="B21" s="113">
        <f t="shared" ca="1" si="0"/>
        <v>45231</v>
      </c>
      <c r="C21" s="114">
        <v>0.33333333333333331</v>
      </c>
      <c r="D21" s="115">
        <f t="shared" ca="1" si="1"/>
        <v>182</v>
      </c>
      <c r="E21" s="116" t="str">
        <f t="shared" ca="1" si="2"/>
        <v>oberer Grenzwert überschritten</v>
      </c>
      <c r="H21" s="108"/>
    </row>
    <row r="22" spans="2:8" ht="20.149999999999999" customHeight="1" x14ac:dyDescent="0.4">
      <c r="B22" s="109">
        <f t="shared" ca="1" si="0"/>
        <v>45034</v>
      </c>
      <c r="C22" s="110">
        <v>0.58333333333333337</v>
      </c>
      <c r="D22" s="111">
        <f t="shared" ca="1" si="1"/>
        <v>181</v>
      </c>
      <c r="E22" s="112" t="str">
        <f t="shared" ca="1" si="2"/>
        <v>oberer Grenzwert überschritten</v>
      </c>
      <c r="H22" s="108"/>
    </row>
    <row r="23" spans="2:8" ht="20.149999999999999" customHeight="1" x14ac:dyDescent="0.4">
      <c r="B23" s="113">
        <f t="shared" ca="1" si="0"/>
        <v>44950</v>
      </c>
      <c r="C23" s="114">
        <v>0.29166666666666669</v>
      </c>
      <c r="D23" s="115">
        <f t="shared" ca="1" si="1"/>
        <v>129</v>
      </c>
      <c r="E23" s="116" t="str">
        <f t="shared" ca="1" si="2"/>
        <v/>
      </c>
      <c r="H23" s="108"/>
    </row>
    <row r="24" spans="2:8" ht="20.149999999999999" customHeight="1" x14ac:dyDescent="0.4">
      <c r="B24" s="109">
        <f t="shared" ca="1" si="0"/>
        <v>44990</v>
      </c>
      <c r="C24" s="110">
        <v>0.75</v>
      </c>
      <c r="D24" s="111">
        <f t="shared" ca="1" si="1"/>
        <v>100</v>
      </c>
      <c r="E24" s="112" t="str">
        <f t="shared" ca="1" si="2"/>
        <v/>
      </c>
      <c r="H24" s="108"/>
    </row>
    <row r="25" spans="2:8" ht="20.149999999999999" customHeight="1" x14ac:dyDescent="0.4">
      <c r="B25" s="113">
        <f t="shared" ca="1" si="0"/>
        <v>45151</v>
      </c>
      <c r="C25" s="114">
        <v>0.33333333333333331</v>
      </c>
      <c r="D25" s="115">
        <f t="shared" ca="1" si="1"/>
        <v>115</v>
      </c>
      <c r="E25" s="116" t="str">
        <f t="shared" ca="1" si="2"/>
        <v/>
      </c>
      <c r="H25" s="108"/>
    </row>
    <row r="26" spans="2:8" ht="20.149999999999999" customHeight="1" x14ac:dyDescent="0.4">
      <c r="B26" s="109">
        <f t="shared" ca="1" si="0"/>
        <v>45066</v>
      </c>
      <c r="C26" s="110">
        <v>0.66666666666666663</v>
      </c>
      <c r="D26" s="111">
        <f t="shared" ca="1" si="1"/>
        <v>170</v>
      </c>
      <c r="E26" s="112" t="str">
        <f t="shared" ca="1" si="2"/>
        <v>oberer Grenzwert überschritten</v>
      </c>
      <c r="H26" s="108"/>
    </row>
    <row r="27" spans="2:8" ht="20.149999999999999" customHeight="1" x14ac:dyDescent="0.4">
      <c r="B27" s="113">
        <f t="shared" ca="1" si="0"/>
        <v>45254</v>
      </c>
      <c r="C27" s="114">
        <v>0.29166666666666669</v>
      </c>
      <c r="D27" s="115">
        <f t="shared" ca="1" si="1"/>
        <v>89</v>
      </c>
      <c r="E27" s="116" t="str">
        <f t="shared" ca="1" si="2"/>
        <v>unterer Grenzwert unterschritten!</v>
      </c>
      <c r="H27" s="108"/>
    </row>
    <row r="28" spans="2:8" ht="20.149999999999999" customHeight="1" x14ac:dyDescent="0.4">
      <c r="B28" s="109">
        <f t="shared" ca="1" si="0"/>
        <v>45287</v>
      </c>
      <c r="C28" s="110">
        <v>0.83333333333333337</v>
      </c>
      <c r="D28" s="111">
        <f t="shared" ca="1" si="1"/>
        <v>184</v>
      </c>
      <c r="E28" s="112" t="str">
        <f t="shared" ca="1" si="2"/>
        <v>oberer Grenzwert überschritten</v>
      </c>
      <c r="H28" s="108"/>
    </row>
    <row r="29" spans="2:8" ht="20.149999999999999" customHeight="1" x14ac:dyDescent="0.4">
      <c r="B29" s="113">
        <f t="shared" ca="1" si="0"/>
        <v>45014</v>
      </c>
      <c r="C29" s="114">
        <v>0.41666666666666669</v>
      </c>
      <c r="D29" s="115">
        <f t="shared" ca="1" si="1"/>
        <v>151</v>
      </c>
      <c r="E29" s="116" t="str">
        <f t="shared" ca="1" si="2"/>
        <v/>
      </c>
    </row>
    <row r="30" spans="2:8" ht="20.149999999999999" customHeight="1" x14ac:dyDescent="0.4">
      <c r="B30" s="109">
        <f t="shared" ca="1" si="0"/>
        <v>44952</v>
      </c>
      <c r="C30" s="110">
        <v>0.70833333333333337</v>
      </c>
      <c r="D30" s="111">
        <f t="shared" ca="1" si="1"/>
        <v>142</v>
      </c>
      <c r="E30" s="112" t="str">
        <f t="shared" ca="1" si="2"/>
        <v/>
      </c>
    </row>
    <row r="31" spans="2:8" ht="20.149999999999999" customHeight="1" x14ac:dyDescent="0.4">
      <c r="B31" s="113">
        <f t="shared" ca="1" si="0"/>
        <v>45057</v>
      </c>
      <c r="C31" s="114">
        <v>0.29166666666666669</v>
      </c>
      <c r="D31" s="115">
        <f t="shared" ca="1" si="1"/>
        <v>117</v>
      </c>
      <c r="E31" s="116" t="str">
        <f t="shared" ca="1" si="2"/>
        <v/>
      </c>
    </row>
    <row r="32" spans="2:8" ht="20.149999999999999" customHeight="1" x14ac:dyDescent="0.4">
      <c r="B32" s="109">
        <f t="shared" ca="1" si="0"/>
        <v>45054</v>
      </c>
      <c r="C32" s="110">
        <v>0.75</v>
      </c>
      <c r="D32" s="111">
        <f t="shared" ca="1" si="1"/>
        <v>159</v>
      </c>
      <c r="E32" s="112" t="str">
        <f t="shared" ca="1" si="2"/>
        <v/>
      </c>
    </row>
    <row r="33" spans="2:5" ht="20.149999999999999" customHeight="1" x14ac:dyDescent="0.4">
      <c r="B33" s="113">
        <f t="shared" ca="1" si="0"/>
        <v>45198</v>
      </c>
      <c r="C33" s="114">
        <v>0.45833333333333331</v>
      </c>
      <c r="D33" s="115">
        <f t="shared" ca="1" si="1"/>
        <v>86</v>
      </c>
      <c r="E33" s="116" t="str">
        <f t="shared" ca="1" si="2"/>
        <v>unterer Grenzwert unterschritten!</v>
      </c>
    </row>
    <row r="34" spans="2:5" ht="20.149999999999999" customHeight="1" x14ac:dyDescent="0.4">
      <c r="B34" s="109">
        <f t="shared" ca="1" si="0"/>
        <v>45140</v>
      </c>
      <c r="C34" s="110">
        <v>0.79166666666666663</v>
      </c>
      <c r="D34" s="111">
        <f t="shared" ca="1" si="1"/>
        <v>113</v>
      </c>
      <c r="E34" s="112" t="str">
        <f t="shared" ca="1" si="2"/>
        <v/>
      </c>
    </row>
    <row r="35" spans="2:5" ht="20.149999999999999" customHeight="1" x14ac:dyDescent="0.4">
      <c r="B35" s="113">
        <f t="shared" ca="1" si="0"/>
        <v>44944</v>
      </c>
      <c r="C35" s="114">
        <v>0.29166666666666669</v>
      </c>
      <c r="D35" s="115">
        <f t="shared" ca="1" si="1"/>
        <v>180</v>
      </c>
      <c r="E35" s="116" t="str">
        <f t="shared" ca="1" si="2"/>
        <v>oberer Grenzwert überschritten</v>
      </c>
    </row>
    <row r="36" spans="2:5" ht="20.149999999999999" customHeight="1" x14ac:dyDescent="0.4">
      <c r="B36" s="109">
        <f t="shared" ca="1" si="0"/>
        <v>44944</v>
      </c>
      <c r="C36" s="110">
        <v>0.75</v>
      </c>
      <c r="D36" s="111">
        <f t="shared" ca="1" si="1"/>
        <v>108</v>
      </c>
      <c r="E36" s="112" t="str">
        <f t="shared" ca="1" si="2"/>
        <v/>
      </c>
    </row>
    <row r="37" spans="2:5" ht="20.149999999999999" customHeight="1" x14ac:dyDescent="0.4">
      <c r="B37" s="113">
        <f t="shared" ca="1" si="0"/>
        <v>44985</v>
      </c>
      <c r="C37" s="114">
        <v>0.33333333333333331</v>
      </c>
      <c r="D37" s="115">
        <f t="shared" ca="1" si="1"/>
        <v>142</v>
      </c>
      <c r="E37" s="116" t="str">
        <f t="shared" ca="1" si="2"/>
        <v/>
      </c>
    </row>
    <row r="38" spans="2:5" ht="20.149999999999999" customHeight="1" x14ac:dyDescent="0.4">
      <c r="B38" s="109">
        <f t="shared" ca="1" si="0"/>
        <v>45234</v>
      </c>
      <c r="C38" s="110">
        <v>0.79166666666666663</v>
      </c>
      <c r="D38" s="111">
        <f t="shared" ca="1" si="1"/>
        <v>133</v>
      </c>
      <c r="E38" s="112" t="str">
        <f t="shared" ca="1" si="2"/>
        <v/>
      </c>
    </row>
    <row r="39" spans="2:5" ht="20.149999999999999" customHeight="1" x14ac:dyDescent="0.4">
      <c r="B39" s="113">
        <f t="shared" ca="1" si="0"/>
        <v>45217</v>
      </c>
      <c r="C39" s="114">
        <v>0.5</v>
      </c>
      <c r="D39" s="115">
        <f t="shared" ca="1" si="1"/>
        <v>83</v>
      </c>
      <c r="E39" s="116" t="str">
        <f t="shared" ca="1" si="2"/>
        <v>unterer Grenzwert unterschritten!</v>
      </c>
    </row>
    <row r="40" spans="2:5" ht="20.149999999999999" customHeight="1" x14ac:dyDescent="0.4">
      <c r="B40" s="109">
        <f t="shared" ca="1" si="0"/>
        <v>45003</v>
      </c>
      <c r="C40" s="110">
        <v>0.54166666666666663</v>
      </c>
      <c r="D40" s="111">
        <f t="shared" ca="1" si="1"/>
        <v>112</v>
      </c>
      <c r="E40" s="112" t="str">
        <f t="shared" ca="1" si="2"/>
        <v/>
      </c>
    </row>
    <row r="41" spans="2:5" ht="20.149999999999999" customHeight="1" x14ac:dyDescent="0.4">
      <c r="B41" s="113">
        <f t="shared" ca="1" si="0"/>
        <v>45132</v>
      </c>
      <c r="C41" s="114">
        <v>0.29166666666666669</v>
      </c>
      <c r="D41" s="115">
        <f t="shared" ca="1" si="1"/>
        <v>82</v>
      </c>
      <c r="E41" s="116" t="str">
        <f t="shared" ca="1" si="2"/>
        <v>unterer Grenzwert unterschritten!</v>
      </c>
    </row>
    <row r="42" spans="2:5" ht="20.149999999999999" customHeight="1" x14ac:dyDescent="0.4">
      <c r="B42" s="109">
        <f t="shared" ca="1" si="0"/>
        <v>45003</v>
      </c>
      <c r="C42" s="110">
        <v>0.625</v>
      </c>
      <c r="D42" s="111">
        <f t="shared" ca="1" si="1"/>
        <v>88</v>
      </c>
      <c r="E42" s="112" t="str">
        <f t="shared" ca="1" si="2"/>
        <v>unterer Grenzwert unterschritten!</v>
      </c>
    </row>
    <row r="43" spans="2:5" ht="20.149999999999999" customHeight="1" x14ac:dyDescent="0.4">
      <c r="B43" s="113">
        <f t="shared" ca="1" si="0"/>
        <v>45138</v>
      </c>
      <c r="C43" s="114">
        <v>0.29166666666666669</v>
      </c>
      <c r="D43" s="115">
        <f t="shared" ca="1" si="1"/>
        <v>131</v>
      </c>
      <c r="E43" s="116" t="str">
        <f t="shared" ca="1" si="2"/>
        <v/>
      </c>
    </row>
    <row r="44" spans="2:5" ht="20.149999999999999" customHeight="1" x14ac:dyDescent="0.4">
      <c r="B44" s="109">
        <f t="shared" ca="1" si="0"/>
        <v>44944</v>
      </c>
      <c r="C44" s="110">
        <v>0.875</v>
      </c>
      <c r="D44" s="111">
        <f t="shared" ca="1" si="1"/>
        <v>80</v>
      </c>
      <c r="E44" s="112" t="str">
        <f t="shared" ca="1" si="2"/>
        <v>unterer Grenzwert unterschritten!</v>
      </c>
    </row>
    <row r="45" spans="2:5" ht="20.149999999999999" customHeight="1" x14ac:dyDescent="0.4">
      <c r="B45" s="113">
        <f t="shared" ca="1" si="0"/>
        <v>44938</v>
      </c>
      <c r="C45" s="114">
        <v>0.5</v>
      </c>
      <c r="D45" s="115">
        <f t="shared" ca="1" si="1"/>
        <v>123</v>
      </c>
      <c r="E45" s="116" t="str">
        <f t="shared" ca="1" si="2"/>
        <v/>
      </c>
    </row>
    <row r="46" spans="2:5" ht="20.149999999999999" customHeight="1" x14ac:dyDescent="0.4">
      <c r="B46" s="109">
        <f t="shared" ca="1" si="0"/>
        <v>45027</v>
      </c>
      <c r="C46" s="110">
        <v>0.54166666666666663</v>
      </c>
      <c r="D46" s="111">
        <f t="shared" ca="1" si="1"/>
        <v>190</v>
      </c>
      <c r="E46" s="112" t="str">
        <f t="shared" ca="1" si="2"/>
        <v>oberer Grenzwert überschritten</v>
      </c>
    </row>
    <row r="47" spans="2:5" ht="20.149999999999999" customHeight="1" x14ac:dyDescent="0.4">
      <c r="B47" s="113">
        <f t="shared" ca="1" si="0"/>
        <v>44996</v>
      </c>
      <c r="C47" s="114">
        <v>0.29166666666666669</v>
      </c>
      <c r="D47" s="115">
        <f t="shared" ca="1" si="1"/>
        <v>135</v>
      </c>
      <c r="E47" s="116" t="str">
        <f t="shared" ca="1" si="2"/>
        <v/>
      </c>
    </row>
    <row r="48" spans="2:5" ht="20.149999999999999" customHeight="1" x14ac:dyDescent="0.4">
      <c r="B48" s="117">
        <f t="shared" ca="1" si="0"/>
        <v>44956</v>
      </c>
      <c r="C48" s="118">
        <v>0.79166666666666663</v>
      </c>
      <c r="D48" s="119">
        <f t="shared" ca="1" si="1"/>
        <v>145</v>
      </c>
      <c r="E48" s="120" t="str">
        <f t="shared" ca="1" si="2"/>
        <v/>
      </c>
    </row>
  </sheetData>
  <mergeCells count="1">
    <mergeCell ref="B2: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E661-0B8F-4860-8220-176B9B302A9E}">
  <sheetPr codeName="Tabelle3"/>
  <dimension ref="A1:J27"/>
  <sheetViews>
    <sheetView zoomScale="120" zoomScaleNormal="120" workbookViewId="0">
      <selection activeCell="F10" sqref="F10"/>
    </sheetView>
  </sheetViews>
  <sheetFormatPr baseColWidth="10" defaultColWidth="11.4609375" defaultRowHeight="12.9" x14ac:dyDescent="0.35"/>
  <cols>
    <col min="1" max="1" width="16" style="3" customWidth="1"/>
    <col min="2" max="2" width="12.765625" style="3" customWidth="1"/>
    <col min="3" max="4" width="11.4609375" style="3"/>
    <col min="5" max="5" width="16.07421875" style="3" customWidth="1"/>
    <col min="6" max="7" width="16.3046875" style="3" customWidth="1"/>
    <col min="8" max="8" width="7.4609375" style="3" customWidth="1"/>
    <col min="9" max="16384" width="11.4609375" style="3"/>
  </cols>
  <sheetData>
    <row r="1" spans="1:10" ht="18.45" x14ac:dyDescent="0.35">
      <c r="A1" s="90" t="s">
        <v>16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4.65" customHeight="1" x14ac:dyDescent="0.35"/>
    <row r="4" spans="1:10" ht="14.6" x14ac:dyDescent="0.35">
      <c r="A4" s="25" t="s">
        <v>18</v>
      </c>
      <c r="B4" s="87">
        <v>85</v>
      </c>
    </row>
    <row r="5" spans="1:10" ht="14.6" x14ac:dyDescent="0.35">
      <c r="A5" s="25" t="s">
        <v>19</v>
      </c>
      <c r="B5" s="26">
        <v>0.2</v>
      </c>
    </row>
    <row r="6" spans="1:10" ht="30.65" customHeight="1" x14ac:dyDescent="0.35">
      <c r="A6" s="24" t="s">
        <v>20</v>
      </c>
      <c r="B6" s="88">
        <v>3</v>
      </c>
    </row>
    <row r="9" spans="1:10" ht="17.399999999999999" customHeight="1" x14ac:dyDescent="0.35">
      <c r="A9" s="13" t="s">
        <v>21</v>
      </c>
      <c r="B9" s="13" t="s">
        <v>22</v>
      </c>
      <c r="C9" s="8" t="s">
        <v>23</v>
      </c>
      <c r="D9" s="13" t="s">
        <v>0</v>
      </c>
      <c r="E9" s="13" t="s">
        <v>24</v>
      </c>
      <c r="F9" s="7" t="s">
        <v>43</v>
      </c>
      <c r="G9" s="7" t="s">
        <v>44</v>
      </c>
    </row>
    <row r="10" spans="1:10" x14ac:dyDescent="0.35">
      <c r="A10" s="6" t="s">
        <v>25</v>
      </c>
      <c r="B10" s="27">
        <v>243</v>
      </c>
      <c r="C10" s="76">
        <v>3</v>
      </c>
      <c r="D10" s="28">
        <v>21590</v>
      </c>
      <c r="E10" s="28">
        <v>88.847736625514401</v>
      </c>
      <c r="F10" s="9" t="b">
        <f t="shared" ref="F10:F27" si="0">AND(E10&gt;Preisgrenze,C10&gt;=Wohnqualität)</f>
        <v>1</v>
      </c>
      <c r="G10" s="86">
        <f t="shared" ref="G10:G27" si="1">IF(AND(E10&gt;Preisgrenze,C10&gt;=Wohnqualität),D10*Zuschuss,0)</f>
        <v>4318</v>
      </c>
    </row>
    <row r="11" spans="1:10" x14ac:dyDescent="0.35">
      <c r="A11" s="6" t="s">
        <v>26</v>
      </c>
      <c r="B11" s="27">
        <v>430</v>
      </c>
      <c r="C11" s="76">
        <v>1</v>
      </c>
      <c r="D11" s="28">
        <v>40590</v>
      </c>
      <c r="E11" s="28">
        <v>94.395348837209298</v>
      </c>
      <c r="F11" s="9" t="b">
        <f t="shared" si="0"/>
        <v>0</v>
      </c>
      <c r="G11" s="86">
        <f t="shared" si="1"/>
        <v>0</v>
      </c>
    </row>
    <row r="12" spans="1:10" x14ac:dyDescent="0.35">
      <c r="A12" s="6" t="s">
        <v>27</v>
      </c>
      <c r="B12" s="27">
        <v>293</v>
      </c>
      <c r="C12" s="76">
        <v>5</v>
      </c>
      <c r="D12" s="28">
        <v>29391</v>
      </c>
      <c r="E12" s="28">
        <v>100.31058020477816</v>
      </c>
      <c r="F12" s="9" t="b">
        <f t="shared" si="0"/>
        <v>1</v>
      </c>
      <c r="G12" s="86">
        <f t="shared" si="1"/>
        <v>5878.2000000000007</v>
      </c>
    </row>
    <row r="13" spans="1:10" x14ac:dyDescent="0.35">
      <c r="A13" s="6" t="s">
        <v>28</v>
      </c>
      <c r="B13" s="27">
        <v>210</v>
      </c>
      <c r="C13" s="76">
        <v>3</v>
      </c>
      <c r="D13" s="28">
        <v>5890</v>
      </c>
      <c r="E13" s="28">
        <v>28.047619047619047</v>
      </c>
      <c r="F13" s="9" t="b">
        <f t="shared" si="0"/>
        <v>0</v>
      </c>
      <c r="G13" s="86">
        <f t="shared" si="1"/>
        <v>0</v>
      </c>
    </row>
    <row r="14" spans="1:10" x14ac:dyDescent="0.35">
      <c r="A14" s="6" t="s">
        <v>29</v>
      </c>
      <c r="B14" s="27">
        <v>201</v>
      </c>
      <c r="C14" s="76">
        <v>1</v>
      </c>
      <c r="D14" s="28">
        <v>15340</v>
      </c>
      <c r="E14" s="28">
        <v>76.318407960199011</v>
      </c>
      <c r="F14" s="9" t="b">
        <f t="shared" si="0"/>
        <v>0</v>
      </c>
      <c r="G14" s="86">
        <f t="shared" si="1"/>
        <v>0</v>
      </c>
    </row>
    <row r="15" spans="1:10" x14ac:dyDescent="0.35">
      <c r="A15" s="6" t="s">
        <v>30</v>
      </c>
      <c r="B15" s="27">
        <v>359</v>
      </c>
      <c r="C15" s="76">
        <v>3</v>
      </c>
      <c r="D15" s="28">
        <v>17900</v>
      </c>
      <c r="E15" s="28">
        <v>49.860724233983284</v>
      </c>
      <c r="F15" s="9" t="b">
        <f t="shared" si="0"/>
        <v>0</v>
      </c>
      <c r="G15" s="86">
        <f t="shared" si="1"/>
        <v>0</v>
      </c>
    </row>
    <row r="16" spans="1:10" x14ac:dyDescent="0.35">
      <c r="A16" s="6" t="s">
        <v>31</v>
      </c>
      <c r="B16" s="27">
        <v>281</v>
      </c>
      <c r="C16" s="76">
        <v>4</v>
      </c>
      <c r="D16" s="28">
        <v>33456</v>
      </c>
      <c r="E16" s="28">
        <v>119.06049822064057</v>
      </c>
      <c r="F16" s="9" t="b">
        <f t="shared" si="0"/>
        <v>1</v>
      </c>
      <c r="G16" s="86">
        <f t="shared" si="1"/>
        <v>6691.2000000000007</v>
      </c>
    </row>
    <row r="17" spans="1:7" x14ac:dyDescent="0.35">
      <c r="A17" s="6" t="s">
        <v>32</v>
      </c>
      <c r="B17" s="27">
        <v>233</v>
      </c>
      <c r="C17" s="76">
        <v>3</v>
      </c>
      <c r="D17" s="28">
        <v>12001</v>
      </c>
      <c r="E17" s="28">
        <v>51.506437768240346</v>
      </c>
      <c r="F17" s="9" t="b">
        <f t="shared" si="0"/>
        <v>0</v>
      </c>
      <c r="G17" s="86">
        <f t="shared" si="1"/>
        <v>0</v>
      </c>
    </row>
    <row r="18" spans="1:7" x14ac:dyDescent="0.35">
      <c r="A18" s="6" t="s">
        <v>33</v>
      </c>
      <c r="B18" s="27">
        <v>253</v>
      </c>
      <c r="C18" s="76">
        <v>3</v>
      </c>
      <c r="D18" s="28">
        <v>25387</v>
      </c>
      <c r="E18" s="28">
        <v>100.34387351778656</v>
      </c>
      <c r="F18" s="9" t="b">
        <f t="shared" si="0"/>
        <v>1</v>
      </c>
      <c r="G18" s="86">
        <f t="shared" si="1"/>
        <v>5077.4000000000005</v>
      </c>
    </row>
    <row r="19" spans="1:7" x14ac:dyDescent="0.35">
      <c r="A19" s="6" t="s">
        <v>34</v>
      </c>
      <c r="B19" s="27">
        <v>298</v>
      </c>
      <c r="C19" s="76">
        <v>2</v>
      </c>
      <c r="D19" s="28">
        <v>29900</v>
      </c>
      <c r="E19" s="28">
        <v>100.33557046979865</v>
      </c>
      <c r="F19" s="9" t="b">
        <f t="shared" si="0"/>
        <v>0</v>
      </c>
      <c r="G19" s="86">
        <f t="shared" si="1"/>
        <v>0</v>
      </c>
    </row>
    <row r="20" spans="1:7" x14ac:dyDescent="0.35">
      <c r="A20" s="6" t="s">
        <v>35</v>
      </c>
      <c r="B20" s="27">
        <v>345</v>
      </c>
      <c r="C20" s="76">
        <v>3</v>
      </c>
      <c r="D20" s="28">
        <v>12932</v>
      </c>
      <c r="E20" s="28">
        <v>37.484057971014494</v>
      </c>
      <c r="F20" s="9" t="b">
        <f t="shared" si="0"/>
        <v>0</v>
      </c>
      <c r="G20" s="86">
        <f t="shared" si="1"/>
        <v>0</v>
      </c>
    </row>
    <row r="21" spans="1:7" x14ac:dyDescent="0.35">
      <c r="A21" s="6" t="s">
        <v>36</v>
      </c>
      <c r="B21" s="27">
        <v>338</v>
      </c>
      <c r="C21" s="76">
        <v>5</v>
      </c>
      <c r="D21" s="28">
        <v>14768</v>
      </c>
      <c r="E21" s="28">
        <v>43.692307692307693</v>
      </c>
      <c r="F21" s="9" t="b">
        <f t="shared" si="0"/>
        <v>0</v>
      </c>
      <c r="G21" s="86">
        <f t="shared" si="1"/>
        <v>0</v>
      </c>
    </row>
    <row r="22" spans="1:7" x14ac:dyDescent="0.35">
      <c r="A22" s="6" t="s">
        <v>37</v>
      </c>
      <c r="B22" s="27">
        <v>340</v>
      </c>
      <c r="C22" s="76">
        <v>4</v>
      </c>
      <c r="D22" s="28">
        <v>40505</v>
      </c>
      <c r="E22" s="28">
        <v>119.13235294117646</v>
      </c>
      <c r="F22" s="9" t="b">
        <f t="shared" si="0"/>
        <v>1</v>
      </c>
      <c r="G22" s="86">
        <f t="shared" si="1"/>
        <v>8101</v>
      </c>
    </row>
    <row r="23" spans="1:7" x14ac:dyDescent="0.35">
      <c r="A23" s="6" t="s">
        <v>38</v>
      </c>
      <c r="B23" s="27">
        <v>312</v>
      </c>
      <c r="C23" s="76">
        <v>3</v>
      </c>
      <c r="D23" s="28">
        <v>15450</v>
      </c>
      <c r="E23" s="28">
        <v>49.519230769230766</v>
      </c>
      <c r="F23" s="9" t="b">
        <f t="shared" si="0"/>
        <v>0</v>
      </c>
      <c r="G23" s="86">
        <f t="shared" si="1"/>
        <v>0</v>
      </c>
    </row>
    <row r="24" spans="1:7" x14ac:dyDescent="0.35">
      <c r="A24" s="6" t="s">
        <v>39</v>
      </c>
      <c r="B24" s="27">
        <v>378</v>
      </c>
      <c r="C24" s="76">
        <v>3</v>
      </c>
      <c r="D24" s="28">
        <v>23221</v>
      </c>
      <c r="E24" s="28">
        <v>61.43121693121693</v>
      </c>
      <c r="F24" s="9" t="b">
        <f t="shared" si="0"/>
        <v>0</v>
      </c>
      <c r="G24" s="86">
        <f t="shared" si="1"/>
        <v>0</v>
      </c>
    </row>
    <row r="25" spans="1:7" x14ac:dyDescent="0.35">
      <c r="A25" s="6" t="s">
        <v>40</v>
      </c>
      <c r="B25" s="27">
        <v>132</v>
      </c>
      <c r="C25" s="76">
        <v>2</v>
      </c>
      <c r="D25" s="28">
        <v>9800</v>
      </c>
      <c r="E25" s="28">
        <v>74.242424242424249</v>
      </c>
      <c r="F25" s="9" t="b">
        <f t="shared" si="0"/>
        <v>0</v>
      </c>
      <c r="G25" s="86">
        <f t="shared" si="1"/>
        <v>0</v>
      </c>
    </row>
    <row r="26" spans="1:7" x14ac:dyDescent="0.35">
      <c r="A26" s="6" t="s">
        <v>41</v>
      </c>
      <c r="B26" s="27">
        <v>418</v>
      </c>
      <c r="C26" s="76">
        <v>5</v>
      </c>
      <c r="D26" s="28">
        <v>36700</v>
      </c>
      <c r="E26" s="28">
        <v>87.799043062200951</v>
      </c>
      <c r="F26" s="9" t="b">
        <f t="shared" si="0"/>
        <v>1</v>
      </c>
      <c r="G26" s="86">
        <f t="shared" si="1"/>
        <v>7340</v>
      </c>
    </row>
    <row r="27" spans="1:7" x14ac:dyDescent="0.35">
      <c r="A27" s="6" t="s">
        <v>42</v>
      </c>
      <c r="B27" s="27">
        <v>163</v>
      </c>
      <c r="C27" s="76">
        <v>3</v>
      </c>
      <c r="D27" s="28">
        <v>9100</v>
      </c>
      <c r="E27" s="28">
        <v>55.828220858895705</v>
      </c>
      <c r="F27" s="9" t="b">
        <f t="shared" si="0"/>
        <v>0</v>
      </c>
      <c r="G27" s="86">
        <f t="shared" si="1"/>
        <v>0</v>
      </c>
    </row>
  </sheetData>
  <mergeCells count="1">
    <mergeCell ref="A1:J1"/>
  </mergeCells>
  <dataValidations count="1">
    <dataValidation type="whole" allowBlank="1" showInputMessage="1" showErrorMessage="1" promptTitle="Bitte einen Wert von 1 - 5" prompt="Nur ganzzhalige Werte eingeben, bitte!" sqref="B6" xr:uid="{E0FCF746-D9C1-4537-97E5-87D08D7F9321}">
      <formula1>1</formula1>
      <formula2>5</formula2>
    </dataValidation>
  </dataValidations>
  <printOptions horizontalCentered="1" gridLines="1" gridLinesSet="0"/>
  <pageMargins left="0.78740157480314965" right="0.78740157480314965" top="0.98425196850393704" bottom="0.98425196850393704" header="0.51181102362204722" footer="0.51181102362204722"/>
  <pageSetup paperSize="9" scale="155" orientation="portrait" horizontalDpi="4294967292" verticalDpi="0" r:id="rId1"/>
  <headerFooter alignWithMargins="0">
    <oddHeader>&amp;LAndré Kursch&amp;CSANA</oddHeader>
    <oddFooter>&amp;CSANA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3B4E-C193-48F0-9DDF-84A7F7AF34E1}">
  <sheetPr codeName="Tabelle4"/>
  <dimension ref="A1:E26"/>
  <sheetViews>
    <sheetView zoomScale="120" zoomScaleNormal="120" workbookViewId="0">
      <selection activeCell="A14" sqref="A14"/>
    </sheetView>
  </sheetViews>
  <sheetFormatPr baseColWidth="10" defaultColWidth="11.4609375" defaultRowHeight="12.9" x14ac:dyDescent="0.4"/>
  <cols>
    <col min="1" max="1" width="20" style="29" customWidth="1"/>
    <col min="2" max="2" width="14.3046875" style="29" customWidth="1"/>
    <col min="3" max="3" width="10.07421875" style="29" customWidth="1"/>
    <col min="4" max="4" width="15.3046875" style="29" customWidth="1"/>
    <col min="5" max="5" width="15.07421875" style="29" customWidth="1"/>
    <col min="6" max="6" width="11.4609375" style="29"/>
    <col min="7" max="7" width="13.84375" style="29" bestFit="1" customWidth="1"/>
    <col min="8" max="16384" width="11.4609375" style="29"/>
  </cols>
  <sheetData>
    <row r="1" spans="1:5" ht="33.65" customHeight="1" x14ac:dyDescent="0.4">
      <c r="B1" s="91" t="s">
        <v>63</v>
      </c>
      <c r="C1" s="91"/>
    </row>
    <row r="2" spans="1:5" ht="15.9" x14ac:dyDescent="0.4">
      <c r="A2" s="52" t="s">
        <v>73</v>
      </c>
      <c r="B2" s="52"/>
      <c r="C2" s="52"/>
      <c r="D2" s="52"/>
      <c r="E2" s="52"/>
    </row>
    <row r="3" spans="1:5" x14ac:dyDescent="0.4">
      <c r="A3" s="51"/>
      <c r="C3" s="49"/>
      <c r="E3" s="50"/>
    </row>
    <row r="4" spans="1:5" x14ac:dyDescent="0.4">
      <c r="A4" s="48" t="s">
        <v>72</v>
      </c>
      <c r="B4" s="57">
        <v>2</v>
      </c>
      <c r="C4" s="49"/>
      <c r="D4" s="29" t="s">
        <v>71</v>
      </c>
      <c r="E4" s="53" t="str">
        <f>VLOOKUP($B$4,$A$21:$E$25,2)</f>
        <v>Opel Astra</v>
      </c>
    </row>
    <row r="5" spans="1:5" x14ac:dyDescent="0.4">
      <c r="A5" s="48" t="s">
        <v>69</v>
      </c>
      <c r="B5" s="57">
        <v>1600</v>
      </c>
      <c r="C5" s="47" t="s">
        <v>68</v>
      </c>
      <c r="D5" s="29" t="s">
        <v>64</v>
      </c>
      <c r="E5" s="54">
        <f>VLOOKUP($B$4,$A$21:$E$25,3)</f>
        <v>0.26</v>
      </c>
    </row>
    <row r="6" spans="1:5" x14ac:dyDescent="0.4">
      <c r="A6" s="48" t="s">
        <v>66</v>
      </c>
      <c r="B6" s="57">
        <v>9</v>
      </c>
      <c r="C6" s="47" t="s">
        <v>67</v>
      </c>
      <c r="D6" s="29" t="s">
        <v>64</v>
      </c>
      <c r="E6" s="54">
        <f>VLOOKUP($B$4,$A$21:$E$25,4)</f>
        <v>33</v>
      </c>
    </row>
    <row r="7" spans="1:5" ht="13.3" thickBot="1" x14ac:dyDescent="0.45">
      <c r="A7" s="46" t="s">
        <v>66</v>
      </c>
      <c r="B7" s="58">
        <v>4</v>
      </c>
      <c r="C7" s="45" t="s">
        <v>65</v>
      </c>
      <c r="D7" s="44" t="s">
        <v>64</v>
      </c>
      <c r="E7" s="55">
        <f>VLOOKUP($B$4,$A$21:$E$25,5)</f>
        <v>3</v>
      </c>
    </row>
    <row r="8" spans="1:5" ht="13.3" thickTop="1" x14ac:dyDescent="0.4">
      <c r="A8" s="36"/>
    </row>
    <row r="9" spans="1:5" ht="13.3" thickBot="1" x14ac:dyDescent="0.45">
      <c r="A9" s="36" t="s">
        <v>62</v>
      </c>
    </row>
    <row r="10" spans="1:5" ht="13.3" thickTop="1" x14ac:dyDescent="0.4">
      <c r="A10" s="29" t="s">
        <v>61</v>
      </c>
      <c r="B10" s="43">
        <f>E5*B5</f>
        <v>416</v>
      </c>
      <c r="D10" s="59" t="s">
        <v>57</v>
      </c>
      <c r="E10" s="60">
        <v>0.19</v>
      </c>
    </row>
    <row r="11" spans="1:5" x14ac:dyDescent="0.4">
      <c r="A11" s="29" t="s">
        <v>60</v>
      </c>
      <c r="B11" s="43">
        <f>B6*E6+B7*E7</f>
        <v>309</v>
      </c>
      <c r="D11" s="66" t="s">
        <v>70</v>
      </c>
      <c r="E11" s="61">
        <v>0.1</v>
      </c>
    </row>
    <row r="12" spans="1:5" x14ac:dyDescent="0.4">
      <c r="A12" s="29" t="s">
        <v>59</v>
      </c>
      <c r="B12" s="43">
        <f>SUM(B10:B11)</f>
        <v>725</v>
      </c>
      <c r="D12" s="62" t="s">
        <v>75</v>
      </c>
      <c r="E12" s="64">
        <v>7</v>
      </c>
    </row>
    <row r="13" spans="1:5" ht="13.3" thickBot="1" x14ac:dyDescent="0.45">
      <c r="A13" s="56" t="s">
        <v>70</v>
      </c>
      <c r="B13" s="42">
        <f>IF(OR(B5&gt;Leihdauer_Grenze,B6&gt;km_Grenze),B12*Rabatt*-1,0)</f>
        <v>-72.5</v>
      </c>
      <c r="D13" s="63" t="s">
        <v>76</v>
      </c>
      <c r="E13" s="65">
        <v>1500</v>
      </c>
    </row>
    <row r="14" spans="1:5" ht="13.3" thickTop="1" x14ac:dyDescent="0.4">
      <c r="A14" s="29" t="s">
        <v>58</v>
      </c>
      <c r="B14" s="41">
        <f>SUM(B12:B13)</f>
        <v>652.5</v>
      </c>
    </row>
    <row r="15" spans="1:5" ht="13.3" thickBot="1" x14ac:dyDescent="0.45">
      <c r="A15" s="40" t="s">
        <v>57</v>
      </c>
      <c r="B15" s="39"/>
    </row>
    <row r="16" spans="1:5" ht="16.3" thickTop="1" x14ac:dyDescent="0.4">
      <c r="A16" s="38" t="s">
        <v>56</v>
      </c>
      <c r="B16" s="37">
        <f>SUM(B14:B15)</f>
        <v>652.5</v>
      </c>
    </row>
    <row r="17" spans="1:5" x14ac:dyDescent="0.4">
      <c r="A17" s="36"/>
    </row>
    <row r="18" spans="1:5" ht="13.3" thickBot="1" x14ac:dyDescent="0.45">
      <c r="A18" s="36"/>
    </row>
    <row r="19" spans="1:5" ht="13.3" thickTop="1" x14ac:dyDescent="0.4">
      <c r="A19" s="35" t="s">
        <v>55</v>
      </c>
      <c r="B19" s="34"/>
      <c r="C19" s="34"/>
      <c r="D19" s="34"/>
      <c r="E19" s="33"/>
    </row>
    <row r="20" spans="1:5" ht="25.75" x14ac:dyDescent="0.4">
      <c r="A20" s="32" t="s">
        <v>54</v>
      </c>
      <c r="B20" s="31" t="s">
        <v>53</v>
      </c>
      <c r="C20" s="31" t="s">
        <v>52</v>
      </c>
      <c r="D20" s="31" t="s">
        <v>51</v>
      </c>
      <c r="E20" s="30" t="s">
        <v>50</v>
      </c>
    </row>
    <row r="21" spans="1:5" x14ac:dyDescent="0.4">
      <c r="A21" s="77">
        <v>1</v>
      </c>
      <c r="B21" s="78" t="s">
        <v>49</v>
      </c>
      <c r="C21" s="79">
        <v>0.23</v>
      </c>
      <c r="D21" s="79">
        <v>30</v>
      </c>
      <c r="E21" s="80">
        <v>2</v>
      </c>
    </row>
    <row r="22" spans="1:5" x14ac:dyDescent="0.4">
      <c r="A22" s="77">
        <v>2</v>
      </c>
      <c r="B22" s="78" t="s">
        <v>48</v>
      </c>
      <c r="C22" s="79">
        <v>0.26</v>
      </c>
      <c r="D22" s="79">
        <v>33</v>
      </c>
      <c r="E22" s="80">
        <v>3</v>
      </c>
    </row>
    <row r="23" spans="1:5" x14ac:dyDescent="0.4">
      <c r="A23" s="77">
        <v>3</v>
      </c>
      <c r="B23" s="78" t="s">
        <v>47</v>
      </c>
      <c r="C23" s="79">
        <v>0.6</v>
      </c>
      <c r="D23" s="79">
        <v>40</v>
      </c>
      <c r="E23" s="80">
        <v>4.5</v>
      </c>
    </row>
    <row r="24" spans="1:5" x14ac:dyDescent="0.4">
      <c r="A24" s="77">
        <v>4</v>
      </c>
      <c r="B24" s="78" t="s">
        <v>46</v>
      </c>
      <c r="C24" s="79">
        <v>0.75</v>
      </c>
      <c r="D24" s="79">
        <v>50</v>
      </c>
      <c r="E24" s="80">
        <v>5</v>
      </c>
    </row>
    <row r="25" spans="1:5" ht="13.3" thickBot="1" x14ac:dyDescent="0.45">
      <c r="A25" s="81">
        <v>5</v>
      </c>
      <c r="B25" s="82" t="s">
        <v>45</v>
      </c>
      <c r="C25" s="83">
        <v>0.85</v>
      </c>
      <c r="D25" s="83">
        <v>60</v>
      </c>
      <c r="E25" s="84">
        <v>7</v>
      </c>
    </row>
    <row r="26" spans="1:5" ht="13.3" thickTop="1" x14ac:dyDescent="0.4"/>
  </sheetData>
  <mergeCells count="1">
    <mergeCell ref="B1:C1"/>
  </mergeCells>
  <dataValidations count="1">
    <dataValidation type="list" allowBlank="1" showInputMessage="1" showErrorMessage="1" sqref="B4" xr:uid="{7420D29A-7E6E-44A7-ADB6-61A9E00CC615}">
      <formula1>$A$21:$A$25</formula1>
    </dataValidation>
  </dataValidations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>
    <oddHeader>&amp;LAndré Kursch&amp;CSANA</oddHeader>
    <oddFooter>&amp;CSANA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AC1B-05BE-438C-89B5-910F79FD471A}">
  <sheetPr codeName="Tabelle5"/>
  <dimension ref="A1:H14"/>
  <sheetViews>
    <sheetView zoomScale="120" zoomScaleNormal="120" workbookViewId="0">
      <selection activeCell="H6" sqref="H6"/>
    </sheetView>
  </sheetViews>
  <sheetFormatPr baseColWidth="10" defaultColWidth="11.4609375" defaultRowHeight="12.9" x14ac:dyDescent="0.35"/>
  <cols>
    <col min="1" max="1" width="9" style="3" customWidth="1"/>
    <col min="2" max="2" width="6.765625" style="3" customWidth="1"/>
    <col min="3" max="3" width="12.84375" style="3" customWidth="1"/>
    <col min="4" max="4" width="7.84375" style="3" customWidth="1"/>
    <col min="5" max="5" width="10.765625" style="3" customWidth="1"/>
    <col min="6" max="6" width="11.4609375" style="3"/>
    <col min="7" max="7" width="13.07421875" style="3" customWidth="1"/>
    <col min="8" max="8" width="25.4609375" style="3" customWidth="1"/>
    <col min="9" max="9" width="5.69140625" style="3" customWidth="1"/>
    <col min="10" max="16384" width="11.4609375" style="3"/>
  </cols>
  <sheetData>
    <row r="1" spans="1:8" ht="31.85" customHeight="1" x14ac:dyDescent="0.35">
      <c r="D1" s="91" t="s">
        <v>63</v>
      </c>
      <c r="E1" s="91"/>
    </row>
    <row r="2" spans="1:8" ht="12.65" customHeight="1" x14ac:dyDescent="0.35"/>
    <row r="3" spans="1:8" ht="15.9" x14ac:dyDescent="0.35">
      <c r="A3" s="92" t="s">
        <v>77</v>
      </c>
      <c r="B3" s="92"/>
      <c r="C3" s="92"/>
      <c r="D3" s="92"/>
      <c r="E3" s="92"/>
      <c r="F3" s="92"/>
      <c r="G3" s="92"/>
      <c r="H3" s="92"/>
    </row>
    <row r="4" spans="1:8" ht="15.9" x14ac:dyDescent="0.45">
      <c r="A4" s="67"/>
      <c r="B4" s="67"/>
      <c r="C4" s="67"/>
      <c r="D4" s="67"/>
      <c r="E4" s="67"/>
      <c r="F4" s="67"/>
      <c r="G4" s="67"/>
    </row>
    <row r="5" spans="1:8" ht="15.9" x14ac:dyDescent="0.35">
      <c r="A5" s="13" t="s">
        <v>78</v>
      </c>
      <c r="B5" s="8" t="s">
        <v>68</v>
      </c>
      <c r="C5" s="8" t="s">
        <v>79</v>
      </c>
      <c r="D5" s="13" t="s">
        <v>80</v>
      </c>
      <c r="E5" s="13" t="s">
        <v>81</v>
      </c>
      <c r="F5" s="13" t="s">
        <v>82</v>
      </c>
      <c r="G5" s="13" t="s">
        <v>1</v>
      </c>
      <c r="H5" s="5" t="s">
        <v>83</v>
      </c>
    </row>
    <row r="6" spans="1:8" x14ac:dyDescent="0.35">
      <c r="A6" s="10" t="s">
        <v>84</v>
      </c>
      <c r="B6" s="6">
        <v>400</v>
      </c>
      <c r="C6" s="70">
        <f>B6*$B$13</f>
        <v>120</v>
      </c>
      <c r="D6" s="71">
        <v>2</v>
      </c>
      <c r="E6" s="70">
        <v>79</v>
      </c>
      <c r="F6" s="70">
        <f>D6*E6</f>
        <v>158</v>
      </c>
      <c r="G6" s="70">
        <f>C6+F6</f>
        <v>278</v>
      </c>
      <c r="H6" s="72" t="str">
        <f>IF(G6=MIN($G$6:$G$10),"minimale Kosten","-")</f>
        <v>minimale Kosten</v>
      </c>
    </row>
    <row r="7" spans="1:8" x14ac:dyDescent="0.35">
      <c r="A7" s="10" t="s">
        <v>85</v>
      </c>
      <c r="B7" s="6">
        <v>300</v>
      </c>
      <c r="C7" s="70">
        <f t="shared" ref="C7:C10" si="0">B7*$B$13</f>
        <v>90</v>
      </c>
      <c r="D7" s="71">
        <v>4</v>
      </c>
      <c r="E7" s="70">
        <v>68</v>
      </c>
      <c r="F7" s="70">
        <f>D7*E7</f>
        <v>272</v>
      </c>
      <c r="G7" s="70">
        <f>C7+F7</f>
        <v>362</v>
      </c>
      <c r="H7" s="72" t="str">
        <f t="shared" ref="H7:H10" si="1">IF(G7=MIN($G$6:$G$10),"minimale Kosten","-")</f>
        <v>-</v>
      </c>
    </row>
    <row r="8" spans="1:8" x14ac:dyDescent="0.35">
      <c r="A8" s="10" t="s">
        <v>86</v>
      </c>
      <c r="B8" s="6">
        <v>280</v>
      </c>
      <c r="C8" s="70">
        <f t="shared" si="0"/>
        <v>84</v>
      </c>
      <c r="D8" s="71">
        <v>6</v>
      </c>
      <c r="E8" s="70">
        <v>89</v>
      </c>
      <c r="F8" s="70">
        <f>D8*E8</f>
        <v>534</v>
      </c>
      <c r="G8" s="70">
        <f>C8+F8</f>
        <v>618</v>
      </c>
      <c r="H8" s="72" t="str">
        <f t="shared" si="1"/>
        <v>-</v>
      </c>
    </row>
    <row r="9" spans="1:8" x14ac:dyDescent="0.35">
      <c r="A9" s="10" t="s">
        <v>87</v>
      </c>
      <c r="B9" s="6">
        <v>100</v>
      </c>
      <c r="C9" s="70">
        <f t="shared" si="0"/>
        <v>30</v>
      </c>
      <c r="D9" s="71">
        <v>8</v>
      </c>
      <c r="E9" s="70">
        <v>49</v>
      </c>
      <c r="F9" s="70">
        <f>D9*E9</f>
        <v>392</v>
      </c>
      <c r="G9" s="70">
        <f>C9+F9</f>
        <v>422</v>
      </c>
      <c r="H9" s="72" t="str">
        <f t="shared" si="1"/>
        <v>-</v>
      </c>
    </row>
    <row r="10" spans="1:8" x14ac:dyDescent="0.35">
      <c r="A10" s="10" t="s">
        <v>88</v>
      </c>
      <c r="B10" s="6">
        <v>800</v>
      </c>
      <c r="C10" s="70">
        <f t="shared" si="0"/>
        <v>240</v>
      </c>
      <c r="D10" s="71">
        <v>5</v>
      </c>
      <c r="E10" s="70">
        <v>120</v>
      </c>
      <c r="F10" s="70">
        <f>D10*E10</f>
        <v>600</v>
      </c>
      <c r="G10" s="70">
        <f>C10+F10</f>
        <v>840</v>
      </c>
      <c r="H10" s="72" t="str">
        <f t="shared" si="1"/>
        <v>-</v>
      </c>
    </row>
    <row r="11" spans="1:8" x14ac:dyDescent="0.35">
      <c r="A11" s="10" t="s">
        <v>89</v>
      </c>
      <c r="B11" s="10"/>
      <c r="C11" s="73">
        <f>SUM(C6:C10)</f>
        <v>564</v>
      </c>
      <c r="D11" s="74"/>
      <c r="E11" s="73"/>
      <c r="F11" s="73">
        <f>SUM(F6:F10)</f>
        <v>1956</v>
      </c>
      <c r="G11" s="73">
        <f>SUM(G6:G10)</f>
        <v>2520</v>
      </c>
      <c r="H11" s="6"/>
    </row>
    <row r="12" spans="1:8" ht="13.3" thickBot="1" x14ac:dyDescent="0.4">
      <c r="A12" s="4"/>
    </row>
    <row r="13" spans="1:8" ht="13.75" thickTop="1" thickBot="1" x14ac:dyDescent="0.4">
      <c r="A13" s="68" t="s">
        <v>90</v>
      </c>
      <c r="B13" s="69">
        <v>0.3</v>
      </c>
    </row>
    <row r="14" spans="1:8" ht="13.3" thickTop="1" x14ac:dyDescent="0.35"/>
  </sheetData>
  <mergeCells count="2">
    <mergeCell ref="A3:H3"/>
    <mergeCell ref="D1:E1"/>
  </mergeCells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scale="80" orientation="portrait" horizontalDpi="300" r:id="rId1"/>
  <headerFooter alignWithMargins="0">
    <oddHeader>&amp;LAndré Kursch&amp;CSANA</oddHeader>
    <oddFooter>&amp;L[&amp;F]&amp;A&amp;CSANA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A26C96-B110-4E97-9114-8B9322C73756}"/>
</file>

<file path=customXml/itemProps2.xml><?xml version="1.0" encoding="utf-8"?>
<ds:datastoreItem xmlns:ds="http://schemas.openxmlformats.org/officeDocument/2006/customXml" ds:itemID="{CDCEFF22-613F-4999-95B0-33363023BC79}"/>
</file>

<file path=customXml/itemProps3.xml><?xml version="1.0" encoding="utf-8"?>
<ds:datastoreItem xmlns:ds="http://schemas.openxmlformats.org/officeDocument/2006/customXml" ds:itemID="{9A3EE87F-48A5-4526-A1C2-3320E9432C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Inhaltsverzeichnis</vt:lpstr>
      <vt:lpstr>001_WENN_einfach</vt:lpstr>
      <vt:lpstr>WENN verschachtelt</vt:lpstr>
      <vt:lpstr>002_WENN + UND</vt:lpstr>
      <vt:lpstr>003_WENN + ODER</vt:lpstr>
      <vt:lpstr>004_WENN + MIN</vt:lpstr>
      <vt:lpstr>km_Grenze</vt:lpstr>
      <vt:lpstr>Leihdauer_Grenze</vt:lpstr>
      <vt:lpstr>Mehrwertsteuer</vt:lpstr>
      <vt:lpstr>Preisgrenze</vt:lpstr>
      <vt:lpstr>Rabatt</vt:lpstr>
      <vt:lpstr>Wohnqualität</vt:lpstr>
      <vt:lpstr>Zuschuss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Andre</dc:creator>
  <cp:lastModifiedBy>André Kursch</cp:lastModifiedBy>
  <cp:lastPrinted>2021-04-13T12:52:59Z</cp:lastPrinted>
  <dcterms:created xsi:type="dcterms:W3CDTF">2019-07-17T09:08:38Z</dcterms:created>
  <dcterms:modified xsi:type="dcterms:W3CDTF">2023-10-30T13:53:19Z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